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Questa_cartella_di_lavoro" defaultThemeVersion="124226"/>
  <bookViews>
    <workbookView xWindow="240" yWindow="105" windowWidth="14805" windowHeight="8010"/>
  </bookViews>
  <sheets>
    <sheet name="IZ2FLY Hexbeam e formule" sheetId="4" r:id="rId1"/>
    <sheet name="Dati originali G3TXQ" sheetId="2" r:id="rId2"/>
  </sheets>
  <calcPr calcId="152511"/>
</workbook>
</file>

<file path=xl/calcChain.xml><?xml version="1.0" encoding="utf-8"?>
<calcChain xmlns="http://schemas.openxmlformats.org/spreadsheetml/2006/main">
  <c r="D51" i="4" l="1"/>
  <c r="D52" i="4"/>
  <c r="M63" i="4" l="1"/>
  <c r="M62" i="4"/>
  <c r="M61" i="4"/>
  <c r="M60" i="4"/>
  <c r="M59" i="4"/>
  <c r="M58" i="4"/>
  <c r="L37" i="4"/>
  <c r="K37" i="4"/>
  <c r="E37" i="4"/>
  <c r="D37" i="4"/>
  <c r="C37" i="4"/>
  <c r="L36" i="4"/>
  <c r="K36" i="4"/>
  <c r="E36" i="4"/>
  <c r="D36" i="4"/>
  <c r="C36" i="4"/>
  <c r="L35" i="4"/>
  <c r="K35" i="4"/>
  <c r="E35" i="4"/>
  <c r="D35" i="4"/>
  <c r="C35" i="4"/>
  <c r="L34" i="4"/>
  <c r="K34" i="4"/>
  <c r="E34" i="4"/>
  <c r="D34" i="4"/>
  <c r="C34" i="4"/>
  <c r="L33" i="4"/>
  <c r="K33" i="4"/>
  <c r="E33" i="4"/>
  <c r="D33" i="4"/>
  <c r="C33" i="4"/>
  <c r="L32" i="4"/>
  <c r="K32" i="4"/>
  <c r="E32" i="4"/>
  <c r="D32" i="4"/>
  <c r="C32" i="4"/>
  <c r="M48" i="4" l="1"/>
  <c r="C40" i="4"/>
  <c r="M35" i="4"/>
  <c r="C60" i="4"/>
  <c r="M50" i="4"/>
  <c r="M34" i="4"/>
  <c r="M42" i="4"/>
  <c r="C61" i="4"/>
  <c r="C59" i="4"/>
  <c r="N34" i="4"/>
  <c r="H42" i="4" s="1"/>
  <c r="C44" i="4"/>
  <c r="M53" i="4"/>
  <c r="C45" i="4"/>
  <c r="M51" i="4"/>
  <c r="M49" i="4"/>
  <c r="N35" i="4"/>
  <c r="H43" i="4" s="1"/>
  <c r="N51" i="4" s="1"/>
  <c r="G10" i="4" s="1"/>
  <c r="M37" i="4"/>
  <c r="C58" i="4"/>
  <c r="N32" i="4"/>
  <c r="M52" i="4"/>
  <c r="N36" i="4"/>
  <c r="C41" i="4"/>
  <c r="M33" i="4"/>
  <c r="C42" i="4"/>
  <c r="D50" i="4" s="1"/>
  <c r="M43" i="4"/>
  <c r="C62" i="4"/>
  <c r="M32" i="4"/>
  <c r="N33" i="4"/>
  <c r="M36" i="4"/>
  <c r="N37" i="4"/>
  <c r="M40" i="4"/>
  <c r="C43" i="4"/>
  <c r="M44" i="4"/>
  <c r="M41" i="4"/>
  <c r="M45" i="4"/>
  <c r="C63" i="4"/>
  <c r="D49" i="4" l="1"/>
  <c r="D53" i="4"/>
  <c r="N50" i="4"/>
  <c r="G9" i="4" s="1"/>
  <c r="D48" i="4"/>
  <c r="F7" i="4" s="1"/>
  <c r="C51" i="4"/>
  <c r="F10" i="4"/>
  <c r="C50" i="4"/>
  <c r="F9" i="4"/>
  <c r="C52" i="4"/>
  <c r="F11" i="4"/>
  <c r="C53" i="4"/>
  <c r="C49" i="4"/>
  <c r="C48" i="4"/>
  <c r="H40" i="4"/>
  <c r="N48" i="4" s="1"/>
  <c r="G7" i="4" s="1"/>
  <c r="H44" i="4"/>
  <c r="N52" i="4" s="1"/>
  <c r="G11" i="4" s="1"/>
  <c r="H41" i="4"/>
  <c r="N49" i="4" s="1"/>
  <c r="G8" i="4" s="1"/>
  <c r="F8" i="4"/>
  <c r="H45" i="4"/>
  <c r="N53" i="4" s="1"/>
  <c r="G12" i="4" s="1"/>
  <c r="F12" i="4"/>
  <c r="M10" i="2" l="1"/>
  <c r="J21" i="2" l="1"/>
  <c r="I28" i="2"/>
  <c r="J28" i="2"/>
  <c r="K28" i="2"/>
  <c r="L28" i="2" s="1"/>
  <c r="H28" i="2"/>
  <c r="I21" i="2"/>
  <c r="I27" i="2"/>
  <c r="J27" i="2"/>
  <c r="K27" i="2"/>
  <c r="L27" i="2" s="1"/>
  <c r="H27" i="2"/>
  <c r="I26" i="2"/>
  <c r="J26" i="2"/>
  <c r="K26" i="2"/>
  <c r="L26" i="2" s="1"/>
  <c r="H26" i="2"/>
  <c r="I25" i="2"/>
  <c r="J25" i="2"/>
  <c r="E25" i="2"/>
  <c r="K25" i="2" s="1"/>
  <c r="L25" i="2" s="1"/>
  <c r="I24" i="2"/>
  <c r="J24" i="2"/>
  <c r="K24" i="2"/>
  <c r="L24" i="2" s="1"/>
  <c r="H24" i="2"/>
  <c r="K23" i="2"/>
  <c r="L23" i="2" s="1"/>
  <c r="J23" i="2"/>
  <c r="I23" i="2"/>
  <c r="I17" i="2"/>
  <c r="I18" i="2"/>
  <c r="I19" i="2"/>
  <c r="I20" i="2"/>
  <c r="J17" i="2"/>
  <c r="J18" i="2"/>
  <c r="J19" i="2"/>
  <c r="J20" i="2"/>
  <c r="J16" i="2"/>
  <c r="I16" i="2"/>
  <c r="H25" i="2" l="1"/>
  <c r="H5" i="2" l="1"/>
  <c r="I5" i="2"/>
  <c r="H23" i="2"/>
  <c r="H18" i="2"/>
  <c r="H19" i="2"/>
  <c r="H20" i="2"/>
  <c r="H21" i="2"/>
  <c r="H17" i="2"/>
  <c r="H16" i="2"/>
  <c r="I10" i="2" l="1"/>
  <c r="J10" i="2"/>
  <c r="I9" i="2"/>
  <c r="J9" i="2"/>
  <c r="K9" i="2"/>
  <c r="L9" i="2" s="1"/>
  <c r="M9" i="2" s="1"/>
  <c r="I8" i="2"/>
  <c r="J8" i="2"/>
  <c r="K8" i="2"/>
  <c r="L8" i="2" s="1"/>
  <c r="I7" i="2"/>
  <c r="J7" i="2"/>
  <c r="K7" i="2"/>
  <c r="L7" i="2" s="1"/>
  <c r="I6" i="2"/>
  <c r="J6" i="2"/>
  <c r="K6" i="2"/>
  <c r="L6" i="2" s="1"/>
  <c r="J5" i="2"/>
  <c r="K5" i="2"/>
  <c r="L5" i="2" s="1"/>
  <c r="H6" i="2"/>
  <c r="H7" i="2"/>
  <c r="H8" i="2"/>
  <c r="H9" i="2"/>
  <c r="H10" i="2"/>
  <c r="M6" i="2" l="1"/>
  <c r="M5" i="2"/>
  <c r="M8" i="2"/>
  <c r="M7" i="2"/>
</calcChain>
</file>

<file path=xl/sharedStrings.xml><?xml version="1.0" encoding="utf-8"?>
<sst xmlns="http://schemas.openxmlformats.org/spreadsheetml/2006/main" count="196" uniqueCount="75">
  <si>
    <t>riflettore</t>
  </si>
  <si>
    <t>G3TXQ</t>
  </si>
  <si>
    <t xml:space="preserve"> </t>
  </si>
  <si>
    <t>banda</t>
  </si>
  <si>
    <t>pollici</t>
  </si>
  <si>
    <t>1/2 dipolo</t>
  </si>
  <si>
    <t>HEXBEAN</t>
  </si>
  <si>
    <t>MISURE</t>
  </si>
  <si>
    <t>spaz. Vert</t>
  </si>
  <si>
    <t>mm</t>
  </si>
  <si>
    <t>rame nudo</t>
  </si>
  <si>
    <t>spazio 1/2 elem.</t>
  </si>
  <si>
    <t>file G3TXQ_BROADBAND_HEX.NEC</t>
  </si>
  <si>
    <t>dip-est</t>
  </si>
  <si>
    <t>dip-int</t>
  </si>
  <si>
    <t>coda rifl.</t>
  </si>
  <si>
    <t>1/2-DIP-EST</t>
  </si>
  <si>
    <t>1/2-DIP-INT</t>
  </si>
  <si>
    <t>CODA 1</t>
  </si>
  <si>
    <t>CODA 2</t>
  </si>
  <si>
    <t>LATO ESAG.</t>
  </si>
  <si>
    <t>LATO X 3</t>
  </si>
  <si>
    <t>DIAMETRO</t>
  </si>
  <si>
    <t>20m</t>
  </si>
  <si>
    <t>17m</t>
  </si>
  <si>
    <t>15m</t>
  </si>
  <si>
    <t>12m</t>
  </si>
  <si>
    <t>6m</t>
  </si>
  <si>
    <t>Perimetro</t>
  </si>
  <si>
    <t>D1+D2</t>
  </si>
  <si>
    <t>D2</t>
  </si>
  <si>
    <t>D1</t>
  </si>
  <si>
    <t>L</t>
  </si>
  <si>
    <t>S</t>
  </si>
  <si>
    <t>Perim. New</t>
  </si>
  <si>
    <t>Riflettore</t>
  </si>
  <si>
    <t>1/2 Dipolo</t>
  </si>
  <si>
    <t>-%</t>
  </si>
  <si>
    <t xml:space="preserve">  -mm</t>
  </si>
  <si>
    <t>10m</t>
  </si>
  <si>
    <t>Interspazio</t>
  </si>
  <si>
    <t>desiderata</t>
  </si>
  <si>
    <t>X</t>
  </si>
  <si>
    <t>X=F2-F1*100/F1</t>
  </si>
  <si>
    <t xml:space="preserve">mm da </t>
  </si>
  <si>
    <t>togliere</t>
  </si>
  <si>
    <t>RIFLETTORE</t>
  </si>
  <si>
    <t xml:space="preserve">togliere </t>
  </si>
  <si>
    <t>ogni lato</t>
  </si>
  <si>
    <t>ogni</t>
  </si>
  <si>
    <t>Valori Fissi</t>
  </si>
  <si>
    <t>1/2 DIPOLO</t>
  </si>
  <si>
    <t>RIFL. NEW</t>
  </si>
  <si>
    <t>-mm</t>
  </si>
  <si>
    <t>interspazio</t>
  </si>
  <si>
    <t>Spaz. Vert.</t>
  </si>
  <si>
    <t>&gt;&gt;&gt;&gt;&gt;&gt;&gt;&gt;&gt;&gt;&gt;&gt;&gt;&gt;&gt;</t>
  </si>
  <si>
    <t>R</t>
  </si>
  <si>
    <t>L*3+R*2</t>
  </si>
  <si>
    <t>COMPARAZIONE CON DATI ESTRATTI DAL FILE FORMATO NEC</t>
  </si>
  <si>
    <t>Inserire qui sotto</t>
  </si>
  <si>
    <t>la frequ. Centrale</t>
  </si>
  <si>
    <t>Frequ. risonante</t>
  </si>
  <si>
    <t>con misure originali</t>
  </si>
  <si>
    <t>BANDA</t>
  </si>
  <si>
    <t xml:space="preserve">Frequenza risonante con le lunghezze originali del filo nudo ma utilizzando filo isolato, per cui per il fattore allungamenmto risulta risonante ad una frequenza più bassa. </t>
  </si>
  <si>
    <t>utilizzato filo isolato N07VK 1,5 mmq per impianti elettrici</t>
  </si>
  <si>
    <t>1/2 DIPOLO NEW</t>
  </si>
  <si>
    <t>Frequenza risonante</t>
  </si>
  <si>
    <t>misure utilizzate</t>
  </si>
  <si>
    <t>GT3TXQ</t>
  </si>
  <si>
    <t>IZ2FLY</t>
  </si>
  <si>
    <t>Hexbeam</t>
  </si>
  <si>
    <t xml:space="preserve">originale  </t>
  </si>
  <si>
    <t>originale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</si>
</sst>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4" borderId="0" xfId="0" applyFont="1" applyFill="1"/>
    <xf numFmtId="0" fontId="1" fillId="0" borderId="0" xfId="0" applyFont="1" applyFill="1"/>
    <xf numFmtId="3" fontId="1" fillId="0" borderId="0" xfId="0" applyNumberFormat="1" applyFont="1"/>
    <xf numFmtId="0" fontId="1" fillId="3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11" borderId="3" xfId="0" applyFont="1" applyFill="1" applyBorder="1"/>
    <xf numFmtId="3" fontId="2" fillId="11" borderId="3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2" borderId="6" xfId="0" applyFont="1" applyFill="1" applyBorder="1"/>
    <xf numFmtId="0" fontId="3" fillId="11" borderId="6" xfId="0" applyFont="1" applyFill="1" applyBorder="1"/>
    <xf numFmtId="0" fontId="4" fillId="0" borderId="0" xfId="0" applyFont="1"/>
    <xf numFmtId="0" fontId="4" fillId="0" borderId="6" xfId="0" applyFont="1" applyBorder="1" applyAlignment="1">
      <alignment horizontal="center"/>
    </xf>
    <xf numFmtId="3" fontId="4" fillId="5" borderId="6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10" borderId="6" xfId="0" applyNumberFormat="1" applyFont="1" applyFill="1" applyBorder="1" applyAlignment="1">
      <alignment horizontal="center"/>
    </xf>
    <xf numFmtId="3" fontId="4" fillId="11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Fill="1"/>
    <xf numFmtId="3" fontId="4" fillId="0" borderId="0" xfId="0" applyNumberFormat="1" applyFont="1"/>
    <xf numFmtId="0" fontId="3" fillId="11" borderId="1" xfId="0" applyFont="1" applyFill="1" applyBorder="1" applyAlignment="1">
      <alignment horizontal="center"/>
    </xf>
    <xf numFmtId="3" fontId="3" fillId="11" borderId="2" xfId="0" applyNumberFormat="1" applyFont="1" applyFill="1" applyBorder="1" applyAlignment="1">
      <alignment horizontal="center"/>
    </xf>
    <xf numFmtId="0" fontId="4" fillId="11" borderId="4" xfId="0" applyFont="1" applyFill="1" applyBorder="1"/>
    <xf numFmtId="3" fontId="4" fillId="0" borderId="0" xfId="0" applyNumberFormat="1" applyFont="1" applyFill="1"/>
    <xf numFmtId="0" fontId="4" fillId="11" borderId="5" xfId="0" applyFont="1" applyFill="1" applyBorder="1"/>
    <xf numFmtId="0" fontId="4" fillId="0" borderId="0" xfId="0" applyFont="1" applyFill="1" applyAlignment="1">
      <alignment horizontal="center"/>
    </xf>
    <xf numFmtId="3" fontId="3" fillId="0" borderId="0" xfId="0" applyNumberFormat="1" applyFont="1"/>
    <xf numFmtId="0" fontId="1" fillId="5" borderId="6" xfId="0" applyFont="1" applyFill="1" applyBorder="1"/>
    <xf numFmtId="3" fontId="1" fillId="5" borderId="6" xfId="0" applyNumberFormat="1" applyFont="1" applyFill="1" applyBorder="1"/>
    <xf numFmtId="3" fontId="1" fillId="8" borderId="6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1" fillId="0" borderId="6" xfId="0" applyNumberFormat="1" applyFont="1" applyBorder="1"/>
    <xf numFmtId="0" fontId="1" fillId="0" borderId="6" xfId="0" applyFont="1" applyBorder="1"/>
    <xf numFmtId="3" fontId="1" fillId="7" borderId="6" xfId="0" applyNumberFormat="1" applyFont="1" applyFill="1" applyBorder="1"/>
    <xf numFmtId="0" fontId="1" fillId="9" borderId="6" xfId="0" applyFont="1" applyFill="1" applyBorder="1"/>
    <xf numFmtId="0" fontId="1" fillId="7" borderId="6" xfId="0" applyFont="1" applyFill="1" applyBorder="1"/>
    <xf numFmtId="0" fontId="4" fillId="0" borderId="0" xfId="0" quotePrefix="1" applyFont="1"/>
    <xf numFmtId="4" fontId="4" fillId="0" borderId="0" xfId="0" applyNumberFormat="1" applyFont="1"/>
    <xf numFmtId="3" fontId="3" fillId="0" borderId="2" xfId="0" applyNumberFormat="1" applyFont="1" applyBorder="1"/>
    <xf numFmtId="3" fontId="3" fillId="0" borderId="2" xfId="0" applyNumberFormat="1" applyFont="1" applyFill="1" applyBorder="1"/>
    <xf numFmtId="4" fontId="4" fillId="11" borderId="6" xfId="0" applyNumberFormat="1" applyFont="1" applyFill="1" applyBorder="1" applyAlignment="1">
      <alignment horizontal="center"/>
    </xf>
    <xf numFmtId="164" fontId="3" fillId="0" borderId="6" xfId="0" applyNumberFormat="1" applyFont="1" applyBorder="1"/>
    <xf numFmtId="3" fontId="3" fillId="3" borderId="3" xfId="0" applyNumberFormat="1" applyFont="1" applyFill="1" applyBorder="1"/>
    <xf numFmtId="3" fontId="3" fillId="3" borderId="4" xfId="0" applyNumberFormat="1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3" xfId="0" applyFont="1" applyFill="1" applyBorder="1"/>
    <xf numFmtId="3" fontId="4" fillId="0" borderId="0" xfId="0" quotePrefix="1" applyNumberFormat="1" applyFont="1" applyFill="1"/>
    <xf numFmtId="3" fontId="3" fillId="7" borderId="6" xfId="0" applyNumberFormat="1" applyFont="1" applyFill="1" applyBorder="1"/>
    <xf numFmtId="3" fontId="4" fillId="7" borderId="6" xfId="0" applyNumberFormat="1" applyFont="1" applyFill="1" applyBorder="1"/>
    <xf numFmtId="0" fontId="4" fillId="7" borderId="6" xfId="0" applyFont="1" applyFill="1" applyBorder="1"/>
    <xf numFmtId="0" fontId="3" fillId="0" borderId="6" xfId="0" applyFont="1" applyBorder="1"/>
    <xf numFmtId="0" fontId="3" fillId="0" borderId="6" xfId="0" applyFont="1" applyFill="1" applyBorder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Border="1"/>
    <xf numFmtId="0" fontId="1" fillId="0" borderId="0" xfId="0" applyFont="1" applyFill="1" applyBorder="1"/>
    <xf numFmtId="1" fontId="4" fillId="0" borderId="0" xfId="0" quotePrefix="1" applyNumberFormat="1" applyFont="1"/>
    <xf numFmtId="0" fontId="6" fillId="6" borderId="0" xfId="0" applyFont="1" applyFill="1"/>
    <xf numFmtId="0" fontId="6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1" fillId="6" borderId="6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5" fillId="0" borderId="0" xfId="0" applyFont="1" applyFill="1"/>
    <xf numFmtId="3" fontId="1" fillId="13" borderId="6" xfId="0" applyNumberFormat="1" applyFont="1" applyFill="1" applyBorder="1"/>
    <xf numFmtId="3" fontId="1" fillId="5" borderId="0" xfId="0" applyNumberFormat="1" applyFont="1" applyFill="1"/>
    <xf numFmtId="0" fontId="3" fillId="0" borderId="0" xfId="0" applyFont="1" applyFill="1"/>
    <xf numFmtId="0" fontId="3" fillId="0" borderId="8" xfId="0" applyFont="1" applyBorder="1"/>
    <xf numFmtId="0" fontId="3" fillId="0" borderId="2" xfId="0" applyFont="1" applyFill="1" applyBorder="1"/>
    <xf numFmtId="164" fontId="3" fillId="0" borderId="6" xfId="0" applyNumberFormat="1" applyFont="1" applyFill="1" applyBorder="1"/>
    <xf numFmtId="3" fontId="7" fillId="7" borderId="6" xfId="0" applyNumberFormat="1" applyFont="1" applyFill="1" applyBorder="1"/>
    <xf numFmtId="164" fontId="7" fillId="14" borderId="5" xfId="0" applyNumberFormat="1" applyFont="1" applyFill="1" applyBorder="1" applyProtection="1">
      <protection locked="0"/>
    </xf>
    <xf numFmtId="164" fontId="7" fillId="14" borderId="6" xfId="0" applyNumberFormat="1" applyFont="1" applyFill="1" applyBorder="1" applyProtection="1">
      <protection locked="0"/>
    </xf>
    <xf numFmtId="0" fontId="3" fillId="12" borderId="9" xfId="0" applyFont="1" applyFill="1" applyBorder="1"/>
    <xf numFmtId="0" fontId="3" fillId="12" borderId="10" xfId="0" applyFont="1" applyFill="1" applyBorder="1"/>
    <xf numFmtId="0" fontId="3" fillId="12" borderId="11" xfId="0" applyFont="1" applyFill="1" applyBorder="1"/>
    <xf numFmtId="0" fontId="8" fillId="0" borderId="0" xfId="0" applyFont="1" applyFill="1"/>
    <xf numFmtId="0" fontId="9" fillId="3" borderId="12" xfId="0" applyFont="1" applyFill="1" applyBorder="1"/>
    <xf numFmtId="0" fontId="9" fillId="3" borderId="13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E05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274160</xdr:colOff>
      <xdr:row>46</xdr:row>
      <xdr:rowOff>9525</xdr:rowOff>
    </xdr:from>
    <xdr:to>
      <xdr:col>9</xdr:col>
      <xdr:colOff>401947</xdr:colOff>
      <xdr:row>65</xdr:row>
      <xdr:rowOff>200024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4360" y="10385425"/>
          <a:ext cx="5068087" cy="4635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abSelected="1" zoomScale="75" zoomScaleNormal="75" workbookViewId="0"/>
  </sheetViews>
  <sheetFormatPr defaultColWidth="9.140625" defaultRowHeight="15.75" x14ac:dyDescent="0.25"/>
  <cols>
    <col min="1" max="1" width="22.42578125" style="16" customWidth="1"/>
    <col min="2" max="2" width="13.5703125" style="16" customWidth="1"/>
    <col min="3" max="3" width="17.28515625" style="16" customWidth="1"/>
    <col min="4" max="4" width="23.140625" style="16" customWidth="1"/>
    <col min="5" max="5" width="22.140625" style="16" customWidth="1"/>
    <col min="6" max="6" width="14.28515625" style="25" customWidth="1"/>
    <col min="7" max="7" width="15.85546875" style="16" customWidth="1"/>
    <col min="8" max="8" width="9.5703125" style="16" customWidth="1"/>
    <col min="9" max="9" width="12.28515625" style="16" customWidth="1"/>
    <col min="10" max="10" width="11.7109375" style="16" customWidth="1"/>
    <col min="11" max="11" width="14.7109375" style="16" customWidth="1"/>
    <col min="12" max="12" width="10.85546875" style="16" customWidth="1"/>
    <col min="13" max="13" width="11" style="16" customWidth="1"/>
    <col min="14" max="14" width="21.5703125" style="16" customWidth="1"/>
    <col min="15" max="15" width="13.42578125" style="16" customWidth="1"/>
    <col min="16" max="16" width="12" style="22" customWidth="1"/>
    <col min="17" max="17" width="13.28515625" style="16" customWidth="1"/>
    <col min="18" max="18" width="12" style="16" customWidth="1"/>
    <col min="19" max="19" width="19.85546875" style="16" customWidth="1"/>
    <col min="20" max="20" width="21.28515625" style="16" customWidth="1"/>
    <col min="21" max="16384" width="9.140625" style="16"/>
  </cols>
  <sheetData>
    <row r="1" spans="1:16" s="71" customFormat="1" ht="37.5" thickTop="1" thickBot="1" x14ac:dyDescent="0.6">
      <c r="A1" s="89" t="s">
        <v>72</v>
      </c>
      <c r="B1" s="90" t="s">
        <v>2</v>
      </c>
      <c r="C1" s="90" t="s">
        <v>71</v>
      </c>
      <c r="D1" s="91" t="s">
        <v>2</v>
      </c>
      <c r="E1" s="91" t="s">
        <v>56</v>
      </c>
      <c r="F1" s="91" t="s">
        <v>66</v>
      </c>
      <c r="G1" s="91"/>
      <c r="H1" s="91"/>
      <c r="I1" s="91"/>
      <c r="J1" s="91"/>
      <c r="K1" s="92"/>
      <c r="L1" s="75"/>
      <c r="P1" s="72"/>
    </row>
    <row r="2" spans="1:16" s="71" customFormat="1" ht="21.75" thickTop="1" x14ac:dyDescent="0.35">
      <c r="C2" s="71" t="s">
        <v>2</v>
      </c>
      <c r="D2" s="75"/>
      <c r="F2" s="75"/>
      <c r="G2" s="75"/>
      <c r="H2" s="75"/>
      <c r="P2" s="72"/>
    </row>
    <row r="3" spans="1:16" ht="19.5" thickBot="1" x14ac:dyDescent="0.35">
      <c r="A3" s="63" t="s">
        <v>65</v>
      </c>
      <c r="D3" s="25"/>
      <c r="G3" s="25"/>
      <c r="H3" s="25"/>
    </row>
    <row r="4" spans="1:16" ht="30" customHeight="1" x14ac:dyDescent="0.3">
      <c r="A4" s="6" t="s">
        <v>2</v>
      </c>
      <c r="D4" s="6" t="s">
        <v>2</v>
      </c>
      <c r="E4" s="85" t="s">
        <v>60</v>
      </c>
      <c r="H4" s="25"/>
      <c r="I4" s="25"/>
    </row>
    <row r="5" spans="1:16" ht="30" customHeight="1" x14ac:dyDescent="0.3">
      <c r="A5" s="6"/>
      <c r="B5" s="6" t="s">
        <v>9</v>
      </c>
      <c r="C5" s="6" t="s">
        <v>9</v>
      </c>
      <c r="D5" s="74" t="s">
        <v>62</v>
      </c>
      <c r="E5" s="86" t="s">
        <v>61</v>
      </c>
      <c r="F5" s="78" t="s">
        <v>9</v>
      </c>
      <c r="G5" s="78" t="s">
        <v>9</v>
      </c>
      <c r="H5" s="25"/>
      <c r="I5" s="25"/>
    </row>
    <row r="6" spans="1:16" ht="30" customHeight="1" thickBot="1" x14ac:dyDescent="0.35">
      <c r="A6" s="6" t="s">
        <v>64</v>
      </c>
      <c r="B6" s="59" t="s">
        <v>55</v>
      </c>
      <c r="C6" s="73" t="s">
        <v>54</v>
      </c>
      <c r="D6" s="79" t="s">
        <v>63</v>
      </c>
      <c r="E6" s="87" t="s">
        <v>41</v>
      </c>
      <c r="F6" s="80" t="s">
        <v>51</v>
      </c>
      <c r="G6" s="60" t="s">
        <v>46</v>
      </c>
      <c r="H6" s="25"/>
      <c r="I6" s="25"/>
    </row>
    <row r="7" spans="1:16" ht="30" customHeight="1" x14ac:dyDescent="0.4">
      <c r="A7" s="27" t="s">
        <v>23</v>
      </c>
      <c r="B7" s="59">
        <v>925</v>
      </c>
      <c r="C7" s="60">
        <v>445</v>
      </c>
      <c r="D7" s="49">
        <v>13.69</v>
      </c>
      <c r="E7" s="83">
        <v>14.1</v>
      </c>
      <c r="F7" s="82">
        <f t="shared" ref="F7:F12" si="0">D48</f>
        <v>5371.1731190650107</v>
      </c>
      <c r="G7" s="82">
        <f t="shared" ref="G7:G12" si="1">N48</f>
        <v>10152.943170197226</v>
      </c>
      <c r="H7" s="25"/>
      <c r="I7" s="25"/>
    </row>
    <row r="8" spans="1:16" ht="30" customHeight="1" x14ac:dyDescent="0.4">
      <c r="A8" s="27" t="s">
        <v>24</v>
      </c>
      <c r="B8" s="59">
        <v>480</v>
      </c>
      <c r="C8" s="60">
        <v>155</v>
      </c>
      <c r="D8" s="49">
        <v>17.38</v>
      </c>
      <c r="E8" s="84">
        <v>18.100000000000001</v>
      </c>
      <c r="F8" s="82">
        <f t="shared" si="0"/>
        <v>4126.6570771001143</v>
      </c>
      <c r="G8" s="82">
        <f t="shared" si="1"/>
        <v>7816.9716915995377</v>
      </c>
      <c r="H8" s="25"/>
      <c r="I8" s="25"/>
    </row>
    <row r="9" spans="1:16" ht="30" customHeight="1" x14ac:dyDescent="0.4">
      <c r="A9" s="27" t="s">
        <v>25</v>
      </c>
      <c r="B9" s="59">
        <v>325</v>
      </c>
      <c r="C9" s="60">
        <v>100</v>
      </c>
      <c r="D9" s="49">
        <v>20.239999999999998</v>
      </c>
      <c r="E9" s="84">
        <v>21.1</v>
      </c>
      <c r="F9" s="82">
        <f t="shared" si="0"/>
        <v>3514.5400197628451</v>
      </c>
      <c r="G9" s="82">
        <f t="shared" si="1"/>
        <v>6673.8438735177851</v>
      </c>
      <c r="H9" s="25"/>
      <c r="I9" s="25"/>
    </row>
    <row r="10" spans="1:16" ht="30" customHeight="1" x14ac:dyDescent="0.4">
      <c r="A10" s="27" t="s">
        <v>26</v>
      </c>
      <c r="B10" s="59">
        <v>225</v>
      </c>
      <c r="C10" s="60">
        <v>125</v>
      </c>
      <c r="D10" s="49">
        <v>23.9</v>
      </c>
      <c r="E10" s="84">
        <v>24.94</v>
      </c>
      <c r="F10" s="82">
        <f t="shared" si="0"/>
        <v>2956.5918828451881</v>
      </c>
      <c r="G10" s="82">
        <f t="shared" si="1"/>
        <v>5636.0899581589947</v>
      </c>
      <c r="H10" s="25"/>
      <c r="I10" s="25"/>
    </row>
    <row r="11" spans="1:16" ht="30" customHeight="1" x14ac:dyDescent="0.4">
      <c r="A11" s="27" t="s">
        <v>39</v>
      </c>
      <c r="B11" s="59">
        <v>100</v>
      </c>
      <c r="C11" s="60">
        <v>100</v>
      </c>
      <c r="D11" s="81">
        <v>27.2</v>
      </c>
      <c r="E11" s="84">
        <v>28.3</v>
      </c>
      <c r="F11" s="82">
        <f t="shared" si="0"/>
        <v>2602.8033088235293</v>
      </c>
      <c r="G11" s="82">
        <f t="shared" si="1"/>
        <v>4974.0650735294121</v>
      </c>
      <c r="H11" s="25"/>
      <c r="I11" s="25"/>
    </row>
    <row r="12" spans="1:16" ht="30" customHeight="1" x14ac:dyDescent="0.4">
      <c r="A12" s="27" t="s">
        <v>27</v>
      </c>
      <c r="B12" s="59">
        <v>0</v>
      </c>
      <c r="C12" s="59">
        <v>0</v>
      </c>
      <c r="D12" s="49">
        <v>49.6</v>
      </c>
      <c r="E12" s="84">
        <v>50.15</v>
      </c>
      <c r="F12" s="82">
        <f t="shared" si="0"/>
        <v>1431.2513104838708</v>
      </c>
      <c r="G12" s="82">
        <f t="shared" si="1"/>
        <v>2828.0885080645166</v>
      </c>
      <c r="H12" s="25"/>
      <c r="I12" s="25" t="s">
        <v>2</v>
      </c>
    </row>
    <row r="13" spans="1:16" ht="34.5" customHeight="1" x14ac:dyDescent="0.35">
      <c r="D13" s="25"/>
      <c r="E13" s="16" t="s">
        <v>68</v>
      </c>
      <c r="F13" s="88" t="s">
        <v>69</v>
      </c>
      <c r="G13" s="88"/>
      <c r="H13" s="25"/>
      <c r="I13" s="25"/>
    </row>
    <row r="14" spans="1:16" x14ac:dyDescent="0.25">
      <c r="D14" s="25"/>
      <c r="G14" s="25"/>
      <c r="H14" s="25"/>
      <c r="I14" s="25"/>
    </row>
    <row r="15" spans="1:16" x14ac:dyDescent="0.25">
      <c r="D15" s="25"/>
      <c r="G15" s="25"/>
      <c r="H15" s="25"/>
      <c r="I15" s="25"/>
    </row>
    <row r="16" spans="1:16" x14ac:dyDescent="0.25">
      <c r="D16" s="25"/>
      <c r="G16" s="25"/>
      <c r="H16" s="25"/>
      <c r="I16" s="25"/>
    </row>
    <row r="17" spans="1:16" x14ac:dyDescent="0.25">
      <c r="D17" s="25"/>
      <c r="G17" s="25"/>
      <c r="H17" s="25"/>
      <c r="I17" s="25"/>
    </row>
    <row r="18" spans="1:16" x14ac:dyDescent="0.25">
      <c r="D18" s="25"/>
      <c r="G18" s="25"/>
      <c r="H18" s="25"/>
      <c r="I18" s="25"/>
    </row>
    <row r="19" spans="1:16" x14ac:dyDescent="0.25">
      <c r="D19" s="25"/>
      <c r="G19" s="25"/>
      <c r="H19" s="25"/>
      <c r="I19" s="25"/>
    </row>
    <row r="20" spans="1:16" x14ac:dyDescent="0.25">
      <c r="D20" s="25"/>
      <c r="G20" s="25"/>
      <c r="H20" s="25"/>
      <c r="I20" s="25"/>
    </row>
    <row r="21" spans="1:16" x14ac:dyDescent="0.25">
      <c r="D21" s="25"/>
      <c r="G21" s="25"/>
      <c r="H21" s="25"/>
      <c r="I21" s="25"/>
    </row>
    <row r="22" spans="1:16" x14ac:dyDescent="0.25">
      <c r="D22" s="25"/>
      <c r="G22" s="25"/>
      <c r="H22" s="25"/>
      <c r="I22" s="25"/>
    </row>
    <row r="23" spans="1:16" x14ac:dyDescent="0.25">
      <c r="D23" s="25"/>
      <c r="G23" s="25"/>
      <c r="H23" s="25"/>
      <c r="I23" s="25"/>
    </row>
    <row r="24" spans="1:16" x14ac:dyDescent="0.25">
      <c r="D24" s="25"/>
      <c r="G24" s="25"/>
      <c r="H24" s="25"/>
      <c r="I24" s="25"/>
    </row>
    <row r="25" spans="1:16" x14ac:dyDescent="0.25">
      <c r="D25" s="25"/>
      <c r="G25" s="25"/>
      <c r="H25" s="25"/>
      <c r="I25" s="25"/>
    </row>
    <row r="26" spans="1:16" x14ac:dyDescent="0.25">
      <c r="D26" s="25"/>
      <c r="G26" s="25"/>
      <c r="H26" s="25"/>
      <c r="I26" s="25"/>
    </row>
    <row r="27" spans="1:16" x14ac:dyDescent="0.25">
      <c r="D27" s="25"/>
      <c r="G27" s="25"/>
      <c r="H27" s="25"/>
      <c r="I27" s="25"/>
    </row>
    <row r="28" spans="1:16" x14ac:dyDescent="0.25">
      <c r="D28" s="25"/>
      <c r="G28" s="25"/>
      <c r="H28" s="25"/>
      <c r="I28" s="25"/>
    </row>
    <row r="29" spans="1:16" ht="18.75" x14ac:dyDescent="0.3">
      <c r="F29" s="16"/>
      <c r="L29" s="33" t="s">
        <v>43</v>
      </c>
      <c r="M29" s="33"/>
      <c r="N29" s="33"/>
      <c r="O29" s="6" t="s">
        <v>2</v>
      </c>
      <c r="P29" s="7"/>
    </row>
    <row r="30" spans="1:16" s="6" customFormat="1" ht="18.75" x14ac:dyDescent="0.3">
      <c r="A30" s="6" t="s">
        <v>9</v>
      </c>
      <c r="B30" s="6" t="s">
        <v>70</v>
      </c>
      <c r="C30" s="6" t="s">
        <v>70</v>
      </c>
      <c r="D30" s="14" t="s">
        <v>35</v>
      </c>
      <c r="E30" s="15" t="s">
        <v>36</v>
      </c>
      <c r="F30" s="6" t="s">
        <v>70</v>
      </c>
      <c r="G30" s="6" t="s">
        <v>70</v>
      </c>
      <c r="H30" s="6" t="s">
        <v>70</v>
      </c>
      <c r="I30" s="6" t="s">
        <v>70</v>
      </c>
      <c r="J30" s="6" t="s">
        <v>50</v>
      </c>
      <c r="L30" s="7" t="s">
        <v>42</v>
      </c>
      <c r="P30" s="7"/>
    </row>
    <row r="31" spans="1:16" s="6" customFormat="1" ht="18.75" x14ac:dyDescent="0.3">
      <c r="A31" s="10"/>
      <c r="B31" s="10" t="s">
        <v>8</v>
      </c>
      <c r="C31" s="10" t="s">
        <v>40</v>
      </c>
      <c r="D31" s="11" t="s">
        <v>58</v>
      </c>
      <c r="E31" s="12" t="s">
        <v>29</v>
      </c>
      <c r="F31" s="10" t="s">
        <v>31</v>
      </c>
      <c r="G31" s="10" t="s">
        <v>30</v>
      </c>
      <c r="H31" s="10" t="s">
        <v>32</v>
      </c>
      <c r="I31" s="10" t="s">
        <v>57</v>
      </c>
      <c r="J31" s="10" t="s">
        <v>33</v>
      </c>
      <c r="K31" s="10" t="s">
        <v>28</v>
      </c>
      <c r="L31" s="13" t="s">
        <v>37</v>
      </c>
      <c r="M31" s="13" t="s">
        <v>38</v>
      </c>
      <c r="N31" s="10" t="s">
        <v>34</v>
      </c>
      <c r="O31" s="7" t="s">
        <v>2</v>
      </c>
      <c r="P31" s="7" t="s">
        <v>2</v>
      </c>
    </row>
    <row r="32" spans="1:16" x14ac:dyDescent="0.25">
      <c r="A32" s="17" t="s">
        <v>23</v>
      </c>
      <c r="B32" s="18">
        <v>1065</v>
      </c>
      <c r="C32" s="19">
        <f>SUM(B32-B33)</f>
        <v>584</v>
      </c>
      <c r="D32" s="20">
        <f t="shared" ref="D32:D37" si="2">(H32*3)+(I32*2)</f>
        <v>10466.400000000001</v>
      </c>
      <c r="E32" s="20">
        <f t="shared" ref="E32:E37" si="3">G32+F32</f>
        <v>5537</v>
      </c>
      <c r="F32" s="18">
        <v>2300</v>
      </c>
      <c r="G32" s="18">
        <v>3237</v>
      </c>
      <c r="H32" s="18">
        <v>3256.8</v>
      </c>
      <c r="I32" s="18">
        <v>348</v>
      </c>
      <c r="J32" s="18">
        <v>610</v>
      </c>
      <c r="K32" s="18">
        <f t="shared" ref="K32:K37" si="4">H32*6</f>
        <v>19540.800000000003</v>
      </c>
      <c r="L32" s="48">
        <f t="shared" ref="L32:L37" si="5">(E7-D7)*100/D7</f>
        <v>2.9948867786705637</v>
      </c>
      <c r="M32" s="21">
        <f t="shared" ref="M32:M37" si="6">(K32*L32/100)</f>
        <v>585.22483564645756</v>
      </c>
      <c r="N32" s="21">
        <f t="shared" ref="N32:N37" si="7">K32-(K32*L32/100)</f>
        <v>18955.575164353544</v>
      </c>
      <c r="O32" s="22"/>
    </row>
    <row r="33" spans="1:18" x14ac:dyDescent="0.25">
      <c r="A33" s="17" t="s">
        <v>24</v>
      </c>
      <c r="B33" s="19">
        <v>481</v>
      </c>
      <c r="C33" s="19">
        <f>SUM(B33-B34)</f>
        <v>152</v>
      </c>
      <c r="D33" s="20">
        <f t="shared" si="2"/>
        <v>8154.8</v>
      </c>
      <c r="E33" s="19">
        <f t="shared" si="3"/>
        <v>4305</v>
      </c>
      <c r="F33" s="19">
        <v>1790</v>
      </c>
      <c r="G33" s="19">
        <v>2515</v>
      </c>
      <c r="H33" s="19">
        <v>2535</v>
      </c>
      <c r="I33" s="19">
        <v>274.89999999999998</v>
      </c>
      <c r="J33" s="19">
        <v>470</v>
      </c>
      <c r="K33" s="23">
        <f t="shared" si="4"/>
        <v>15210</v>
      </c>
      <c r="L33" s="48">
        <f t="shared" si="5"/>
        <v>4.1426927502877016</v>
      </c>
      <c r="M33" s="21">
        <f t="shared" si="6"/>
        <v>630.10356731875936</v>
      </c>
      <c r="N33" s="21">
        <f t="shared" si="7"/>
        <v>14579.89643268124</v>
      </c>
      <c r="O33" s="22"/>
    </row>
    <row r="34" spans="1:18" x14ac:dyDescent="0.25">
      <c r="A34" s="17" t="s">
        <v>25</v>
      </c>
      <c r="B34" s="18">
        <v>329</v>
      </c>
      <c r="C34" s="19">
        <f>SUM(B34-B35)</f>
        <v>102</v>
      </c>
      <c r="D34" s="20">
        <f t="shared" si="2"/>
        <v>6970</v>
      </c>
      <c r="E34" s="20">
        <f t="shared" si="3"/>
        <v>3670.5</v>
      </c>
      <c r="F34" s="18">
        <v>1523.6</v>
      </c>
      <c r="G34" s="18">
        <v>2146.9</v>
      </c>
      <c r="H34" s="18">
        <v>2166</v>
      </c>
      <c r="I34" s="18">
        <v>236</v>
      </c>
      <c r="J34" s="18">
        <v>406</v>
      </c>
      <c r="K34" s="18">
        <f t="shared" si="4"/>
        <v>12996</v>
      </c>
      <c r="L34" s="48">
        <f t="shared" si="5"/>
        <v>4.2490118577075249</v>
      </c>
      <c r="M34" s="21">
        <f t="shared" si="6"/>
        <v>552.20158102766993</v>
      </c>
      <c r="N34" s="21">
        <f t="shared" si="7"/>
        <v>12443.79841897233</v>
      </c>
      <c r="O34" s="22"/>
    </row>
    <row r="35" spans="1:18" x14ac:dyDescent="0.25">
      <c r="A35" s="17" t="s">
        <v>26</v>
      </c>
      <c r="B35" s="19">
        <v>227</v>
      </c>
      <c r="C35" s="19">
        <f>SUM(B35-B36)</f>
        <v>127</v>
      </c>
      <c r="D35" s="20">
        <f t="shared" si="2"/>
        <v>5892.5</v>
      </c>
      <c r="E35" s="19">
        <f t="shared" si="3"/>
        <v>3091.1000000000004</v>
      </c>
      <c r="F35" s="19">
        <v>1281.9000000000001</v>
      </c>
      <c r="G35" s="19">
        <v>1809.2</v>
      </c>
      <c r="H35" s="19">
        <v>1828.3</v>
      </c>
      <c r="I35" s="19">
        <v>203.8</v>
      </c>
      <c r="J35" s="19">
        <v>343</v>
      </c>
      <c r="K35" s="23">
        <f t="shared" si="4"/>
        <v>10969.8</v>
      </c>
      <c r="L35" s="48">
        <f t="shared" si="5"/>
        <v>4.3514644351464549</v>
      </c>
      <c r="M35" s="21">
        <f t="shared" si="6"/>
        <v>477.34694560669578</v>
      </c>
      <c r="N35" s="21">
        <f t="shared" si="7"/>
        <v>10492.453054393303</v>
      </c>
      <c r="O35" s="22"/>
    </row>
    <row r="36" spans="1:18" x14ac:dyDescent="0.25">
      <c r="A36" s="17" t="s">
        <v>39</v>
      </c>
      <c r="B36" s="18">
        <v>100</v>
      </c>
      <c r="C36" s="19">
        <f>SUM(B36-B37)</f>
        <v>100</v>
      </c>
      <c r="D36" s="20">
        <f t="shared" si="2"/>
        <v>5183.7</v>
      </c>
      <c r="E36" s="20">
        <f t="shared" si="3"/>
        <v>2712.5</v>
      </c>
      <c r="F36" s="18">
        <v>1122.5</v>
      </c>
      <c r="G36" s="18">
        <v>1590</v>
      </c>
      <c r="H36" s="18">
        <v>1609.3</v>
      </c>
      <c r="I36" s="18">
        <v>177.9</v>
      </c>
      <c r="J36" s="18">
        <v>305</v>
      </c>
      <c r="K36" s="18">
        <f t="shared" si="4"/>
        <v>9655.7999999999993</v>
      </c>
      <c r="L36" s="48">
        <f t="shared" si="5"/>
        <v>4.0441176470588287</v>
      </c>
      <c r="M36" s="21">
        <f t="shared" si="6"/>
        <v>390.4919117647064</v>
      </c>
      <c r="N36" s="21">
        <f t="shared" si="7"/>
        <v>9265.3080882352933</v>
      </c>
    </row>
    <row r="37" spans="1:18" x14ac:dyDescent="0.25">
      <c r="A37" s="17" t="s">
        <v>27</v>
      </c>
      <c r="B37" s="17">
        <v>0</v>
      </c>
      <c r="C37" s="19">
        <f>SUM(B37-L38)</f>
        <v>0</v>
      </c>
      <c r="D37" s="20">
        <f t="shared" si="2"/>
        <v>2859.8</v>
      </c>
      <c r="E37" s="19">
        <f t="shared" si="3"/>
        <v>1447.3</v>
      </c>
      <c r="F37" s="19">
        <v>565.9</v>
      </c>
      <c r="G37" s="19">
        <v>881.4</v>
      </c>
      <c r="H37" s="19">
        <v>920</v>
      </c>
      <c r="I37" s="19">
        <v>49.9</v>
      </c>
      <c r="J37" s="19">
        <v>165</v>
      </c>
      <c r="K37" s="23">
        <f t="shared" si="4"/>
        <v>5520</v>
      </c>
      <c r="L37" s="48">
        <f t="shared" si="5"/>
        <v>1.1088709677419297</v>
      </c>
      <c r="M37" s="21">
        <f t="shared" si="6"/>
        <v>61.20967741935452</v>
      </c>
      <c r="N37" s="21">
        <f t="shared" si="7"/>
        <v>5458.7903225806458</v>
      </c>
      <c r="O37" s="24" t="s">
        <v>2</v>
      </c>
      <c r="P37" s="24"/>
    </row>
    <row r="38" spans="1:18" x14ac:dyDescent="0.25">
      <c r="H38" s="26"/>
      <c r="I38" s="26"/>
      <c r="J38" s="26"/>
      <c r="K38" s="26"/>
      <c r="L38" s="26"/>
      <c r="M38" s="26"/>
      <c r="N38" s="26"/>
      <c r="O38" s="26"/>
      <c r="P38" s="61"/>
      <c r="Q38" s="26"/>
      <c r="R38" s="26"/>
    </row>
    <row r="39" spans="1:18" x14ac:dyDescent="0.25">
      <c r="H39" s="26"/>
      <c r="I39" s="26"/>
      <c r="J39" s="26"/>
      <c r="K39" s="26"/>
      <c r="L39" s="26"/>
      <c r="M39" s="26"/>
      <c r="N39" s="26"/>
      <c r="O39" s="26"/>
      <c r="P39" s="61"/>
      <c r="Q39" s="26"/>
      <c r="R39" s="26"/>
    </row>
    <row r="40" spans="1:18" ht="28.5" x14ac:dyDescent="0.45">
      <c r="A40" s="8" t="s">
        <v>31</v>
      </c>
      <c r="B40" s="27" t="s">
        <v>23</v>
      </c>
      <c r="C40" s="28">
        <f t="shared" ref="C40:C45" si="8">F32-(F32*L32/100)</f>
        <v>2231.1176040905771</v>
      </c>
      <c r="D40" s="65"/>
      <c r="F40" s="8" t="s">
        <v>32</v>
      </c>
      <c r="G40" s="27" t="s">
        <v>23</v>
      </c>
      <c r="H40" s="28">
        <f t="shared" ref="H40:H45" si="9">N32/6</f>
        <v>3159.2625273922572</v>
      </c>
      <c r="K40" s="8" t="s">
        <v>30</v>
      </c>
      <c r="L40" s="27" t="s">
        <v>23</v>
      </c>
      <c r="M40" s="28">
        <f t="shared" ref="M40:M45" si="10">G32-(G32*L32/100)</f>
        <v>3140.0555149744337</v>
      </c>
      <c r="N40" s="26"/>
      <c r="R40" s="26"/>
    </row>
    <row r="41" spans="1:18" ht="18.75" x14ac:dyDescent="0.3">
      <c r="A41" s="29"/>
      <c r="B41" s="27" t="s">
        <v>24</v>
      </c>
      <c r="C41" s="28">
        <f t="shared" si="8"/>
        <v>1715.8457997698501</v>
      </c>
      <c r="D41" s="65"/>
      <c r="E41" s="32"/>
      <c r="F41" s="29"/>
      <c r="G41" s="27" t="s">
        <v>24</v>
      </c>
      <c r="H41" s="28">
        <f t="shared" si="9"/>
        <v>2429.9827387802065</v>
      </c>
      <c r="K41" s="29"/>
      <c r="L41" s="27" t="s">
        <v>24</v>
      </c>
      <c r="M41" s="28">
        <f t="shared" si="10"/>
        <v>2410.8112773302641</v>
      </c>
      <c r="N41" s="26"/>
      <c r="O41" s="26"/>
      <c r="P41" s="61"/>
      <c r="Q41" s="26"/>
      <c r="R41" s="26"/>
    </row>
    <row r="42" spans="1:18" ht="18.75" x14ac:dyDescent="0.3">
      <c r="A42" s="29"/>
      <c r="B42" s="27" t="s">
        <v>25</v>
      </c>
      <c r="C42" s="28">
        <f t="shared" si="8"/>
        <v>1458.8620553359681</v>
      </c>
      <c r="D42" s="65"/>
      <c r="E42" s="25"/>
      <c r="F42" s="29"/>
      <c r="G42" s="27" t="s">
        <v>25</v>
      </c>
      <c r="H42" s="28">
        <f t="shared" si="9"/>
        <v>2073.966403162055</v>
      </c>
      <c r="K42" s="29"/>
      <c r="L42" s="27" t="s">
        <v>25</v>
      </c>
      <c r="M42" s="28">
        <f t="shared" si="10"/>
        <v>2055.6779644268772</v>
      </c>
      <c r="N42" s="26"/>
      <c r="O42" s="26"/>
      <c r="P42" s="61"/>
      <c r="Q42" s="26"/>
      <c r="R42" s="26"/>
    </row>
    <row r="43" spans="1:18" ht="18.75" x14ac:dyDescent="0.3">
      <c r="A43" s="29"/>
      <c r="B43" s="27" t="s">
        <v>26</v>
      </c>
      <c r="C43" s="28">
        <f t="shared" si="8"/>
        <v>1226.1185774058576</v>
      </c>
      <c r="D43" s="65"/>
      <c r="E43" s="25"/>
      <c r="F43" s="29"/>
      <c r="G43" s="27" t="s">
        <v>26</v>
      </c>
      <c r="H43" s="28">
        <f t="shared" si="9"/>
        <v>1748.7421757322172</v>
      </c>
      <c r="K43" s="29"/>
      <c r="L43" s="27" t="s">
        <v>26</v>
      </c>
      <c r="M43" s="28">
        <f t="shared" si="10"/>
        <v>1730.4733054393305</v>
      </c>
      <c r="N43" s="26"/>
      <c r="O43" s="26"/>
      <c r="P43" s="61"/>
      <c r="Q43" s="26"/>
      <c r="R43" s="26"/>
    </row>
    <row r="44" spans="1:18" ht="18.75" x14ac:dyDescent="0.3">
      <c r="A44" s="29"/>
      <c r="B44" s="27" t="s">
        <v>39</v>
      </c>
      <c r="C44" s="28">
        <f t="shared" si="8"/>
        <v>1077.1047794117646</v>
      </c>
      <c r="D44" s="65"/>
      <c r="E44" s="25"/>
      <c r="F44" s="29"/>
      <c r="G44" s="27" t="s">
        <v>39</v>
      </c>
      <c r="H44" s="28">
        <f t="shared" si="9"/>
        <v>1544.2180147058823</v>
      </c>
      <c r="K44" s="29"/>
      <c r="L44" s="27" t="s">
        <v>39</v>
      </c>
      <c r="M44" s="28">
        <f t="shared" si="10"/>
        <v>1525.6985294117646</v>
      </c>
      <c r="N44" s="26"/>
      <c r="O44" s="30"/>
      <c r="P44" s="62"/>
      <c r="R44" s="26"/>
    </row>
    <row r="45" spans="1:18" ht="18.75" x14ac:dyDescent="0.3">
      <c r="A45" s="31"/>
      <c r="B45" s="27" t="s">
        <v>27</v>
      </c>
      <c r="C45" s="28">
        <f t="shared" si="8"/>
        <v>559.62489919354834</v>
      </c>
      <c r="D45" s="65"/>
      <c r="E45" s="25"/>
      <c r="F45" s="31"/>
      <c r="G45" s="27" t="s">
        <v>27</v>
      </c>
      <c r="H45" s="28">
        <f t="shared" si="9"/>
        <v>909.79838709677426</v>
      </c>
      <c r="K45" s="31"/>
      <c r="L45" s="27" t="s">
        <v>27</v>
      </c>
      <c r="M45" s="28">
        <f t="shared" si="10"/>
        <v>871.62641129032261</v>
      </c>
      <c r="N45" s="26"/>
      <c r="O45" s="30" t="s">
        <v>2</v>
      </c>
      <c r="P45" s="62"/>
      <c r="R45" s="26"/>
    </row>
    <row r="46" spans="1:18" x14ac:dyDescent="0.25">
      <c r="J46" s="30"/>
      <c r="K46" s="30"/>
      <c r="L46" s="30"/>
      <c r="M46" s="30"/>
      <c r="O46" s="30"/>
      <c r="P46" s="62"/>
      <c r="Q46" s="26"/>
      <c r="R46" s="26"/>
    </row>
    <row r="47" spans="1:18" x14ac:dyDescent="0.25">
      <c r="C47" s="44" t="s">
        <v>53</v>
      </c>
      <c r="D47" s="58" t="s">
        <v>67</v>
      </c>
      <c r="G47" s="25"/>
      <c r="H47" s="30"/>
      <c r="I47" s="30"/>
      <c r="J47" s="30"/>
      <c r="K47" s="30"/>
      <c r="L47" s="30"/>
      <c r="M47" s="55" t="s">
        <v>53</v>
      </c>
      <c r="N47" s="57" t="s">
        <v>52</v>
      </c>
      <c r="P47" s="62"/>
      <c r="Q47" s="26"/>
      <c r="R47" s="26"/>
    </row>
    <row r="48" spans="1:18" ht="18.75" x14ac:dyDescent="0.3">
      <c r="A48" s="54"/>
      <c r="B48" s="27" t="s">
        <v>23</v>
      </c>
      <c r="C48" s="46">
        <f>E32-(C40+M40)</f>
        <v>165.82688093498928</v>
      </c>
      <c r="D48" s="56">
        <f>C40+M40</f>
        <v>5371.1731190650107</v>
      </c>
      <c r="G48" s="25"/>
      <c r="H48" s="30"/>
      <c r="I48" s="30"/>
      <c r="J48" s="30"/>
      <c r="K48" s="50" t="s">
        <v>2</v>
      </c>
      <c r="L48" s="27" t="s">
        <v>23</v>
      </c>
      <c r="M48" s="47">
        <f>(D32-(D32-(D32*L32/100)))/2</f>
        <v>156.72841490138762</v>
      </c>
      <c r="N48" s="56">
        <f t="shared" ref="N48:N53" si="11">(H40*3)+C58+C58</f>
        <v>10152.943170197226</v>
      </c>
      <c r="P48" s="62"/>
      <c r="Q48" s="26"/>
      <c r="R48" s="26"/>
    </row>
    <row r="49" spans="1:19" ht="18.75" x14ac:dyDescent="0.3">
      <c r="A49" s="52" t="s">
        <v>44</v>
      </c>
      <c r="B49" s="27" t="s">
        <v>24</v>
      </c>
      <c r="C49" s="46">
        <f t="shared" ref="C49:C53" si="12">E33-(C41+M41)</f>
        <v>178.34292289988571</v>
      </c>
      <c r="D49" s="56">
        <f t="shared" ref="D49:D53" si="13">C41+M41</f>
        <v>4126.6570771001143</v>
      </c>
      <c r="G49" s="25"/>
      <c r="H49" s="30"/>
      <c r="I49" s="30"/>
      <c r="J49" s="30"/>
      <c r="K49" s="51" t="s">
        <v>44</v>
      </c>
      <c r="L49" s="27" t="s">
        <v>24</v>
      </c>
      <c r="M49" s="47">
        <f t="shared" ref="M49:M53" si="14">(D33-(D33-(D33*L33/100)))/2</f>
        <v>168.91415420023077</v>
      </c>
      <c r="N49" s="56">
        <f t="shared" si="11"/>
        <v>7816.9716915995377</v>
      </c>
      <c r="P49" s="62"/>
      <c r="Q49" s="26"/>
      <c r="R49" s="26"/>
    </row>
    <row r="50" spans="1:19" ht="18.75" x14ac:dyDescent="0.3">
      <c r="A50" s="52" t="s">
        <v>45</v>
      </c>
      <c r="B50" s="27" t="s">
        <v>25</v>
      </c>
      <c r="C50" s="46">
        <f t="shared" si="12"/>
        <v>155.95998023715492</v>
      </c>
      <c r="D50" s="56">
        <f t="shared" si="13"/>
        <v>3514.5400197628451</v>
      </c>
      <c r="G50" s="25"/>
      <c r="H50" s="30"/>
      <c r="I50" s="30"/>
      <c r="J50" s="30"/>
      <c r="K50" s="52" t="s">
        <v>47</v>
      </c>
      <c r="L50" s="27" t="s">
        <v>25</v>
      </c>
      <c r="M50" s="47">
        <f t="shared" si="14"/>
        <v>148.07806324110743</v>
      </c>
      <c r="N50" s="56">
        <f t="shared" si="11"/>
        <v>6673.8438735177851</v>
      </c>
      <c r="P50" s="62"/>
      <c r="Q50" s="26"/>
      <c r="R50" s="26"/>
    </row>
    <row r="51" spans="1:19" ht="18.75" x14ac:dyDescent="0.3">
      <c r="A51" s="52" t="s">
        <v>49</v>
      </c>
      <c r="B51" s="27" t="s">
        <v>26</v>
      </c>
      <c r="C51" s="46">
        <f t="shared" si="12"/>
        <v>134.50811715481223</v>
      </c>
      <c r="D51" s="56">
        <f t="shared" si="13"/>
        <v>2956.5918828451881</v>
      </c>
      <c r="G51" s="25"/>
      <c r="H51" s="30"/>
      <c r="I51" s="30"/>
      <c r="J51" s="30"/>
      <c r="K51" s="52" t="s">
        <v>48</v>
      </c>
      <c r="L51" s="27" t="s">
        <v>26</v>
      </c>
      <c r="M51" s="47">
        <f>(D35-(D35-(D35*L35/100)))/2</f>
        <v>128.20502092050265</v>
      </c>
      <c r="N51" s="56">
        <f t="shared" si="11"/>
        <v>5636.0899581589947</v>
      </c>
      <c r="P51" s="62"/>
      <c r="Q51" s="26"/>
      <c r="R51" s="26"/>
    </row>
    <row r="52" spans="1:19" ht="18.75" x14ac:dyDescent="0.3">
      <c r="A52" s="52" t="s">
        <v>51</v>
      </c>
      <c r="B52" s="27" t="s">
        <v>39</v>
      </c>
      <c r="C52" s="46">
        <f t="shared" si="12"/>
        <v>109.69669117647072</v>
      </c>
      <c r="D52" s="56">
        <f t="shared" si="13"/>
        <v>2602.8033088235293</v>
      </c>
      <c r="E52" s="25"/>
      <c r="G52" s="25"/>
      <c r="H52" s="30"/>
      <c r="I52" s="30"/>
      <c r="J52" s="30"/>
      <c r="K52" s="51" t="s">
        <v>46</v>
      </c>
      <c r="L52" s="27" t="s">
        <v>39</v>
      </c>
      <c r="M52" s="47">
        <f t="shared" si="14"/>
        <v>104.81746323529433</v>
      </c>
      <c r="N52" s="56">
        <f t="shared" si="11"/>
        <v>4974.0650735294121</v>
      </c>
      <c r="P52" s="62"/>
      <c r="Q52" s="26"/>
      <c r="R52" s="26"/>
      <c r="S52" s="30"/>
    </row>
    <row r="53" spans="1:19" ht="18.75" x14ac:dyDescent="0.3">
      <c r="A53" s="53" t="s">
        <v>73</v>
      </c>
      <c r="B53" s="27" t="s">
        <v>27</v>
      </c>
      <c r="C53" s="46">
        <f t="shared" si="12"/>
        <v>16.048689516129116</v>
      </c>
      <c r="D53" s="56">
        <f t="shared" si="13"/>
        <v>1431.2513104838708</v>
      </c>
      <c r="E53" s="25"/>
      <c r="G53" s="25"/>
      <c r="H53" s="30"/>
      <c r="I53" s="30"/>
      <c r="J53" s="30"/>
      <c r="K53" s="53" t="s">
        <v>74</v>
      </c>
      <c r="L53" s="27" t="s">
        <v>27</v>
      </c>
      <c r="M53" s="47">
        <f t="shared" si="14"/>
        <v>15.855745967741768</v>
      </c>
      <c r="N53" s="56">
        <f t="shared" si="11"/>
        <v>2828.0885080645166</v>
      </c>
      <c r="R53" s="45"/>
    </row>
    <row r="54" spans="1:19" x14ac:dyDescent="0.25">
      <c r="A54" s="25"/>
      <c r="B54" s="32"/>
      <c r="C54" s="30" t="s">
        <v>2</v>
      </c>
      <c r="D54" s="25"/>
      <c r="E54" s="25"/>
      <c r="G54" s="25"/>
      <c r="H54" s="30"/>
      <c r="I54" s="30"/>
      <c r="J54" s="30"/>
      <c r="N54" s="30"/>
      <c r="R54" s="26"/>
    </row>
    <row r="55" spans="1:19" x14ac:dyDescent="0.25">
      <c r="D55" s="25"/>
      <c r="E55" s="25"/>
      <c r="G55" s="25"/>
      <c r="H55" s="30"/>
      <c r="I55" s="30"/>
      <c r="J55" s="30"/>
      <c r="N55" s="30"/>
      <c r="R55" s="26"/>
    </row>
    <row r="56" spans="1:19" x14ac:dyDescent="0.25">
      <c r="D56" s="25" t="s">
        <v>2</v>
      </c>
      <c r="E56" s="25"/>
      <c r="G56" s="25"/>
      <c r="H56" s="30"/>
      <c r="I56" s="30"/>
      <c r="J56" s="30"/>
      <c r="N56" s="30"/>
      <c r="R56" s="26"/>
    </row>
    <row r="57" spans="1:19" x14ac:dyDescent="0.25">
      <c r="D57" s="25"/>
      <c r="E57" s="25"/>
      <c r="G57" s="25"/>
      <c r="H57" s="25"/>
      <c r="I57" s="25"/>
      <c r="J57" s="25"/>
    </row>
    <row r="58" spans="1:19" ht="28.5" x14ac:dyDescent="0.45">
      <c r="A58" s="8" t="s">
        <v>57</v>
      </c>
      <c r="B58" s="27" t="s">
        <v>23</v>
      </c>
      <c r="C58" s="28">
        <f t="shared" ref="C58:C63" si="15">I32-(I32*L32/100)</f>
        <v>337.57779401022646</v>
      </c>
      <c r="D58" s="25"/>
      <c r="E58" s="25"/>
      <c r="G58" s="25"/>
      <c r="H58" s="25"/>
      <c r="I58" s="25"/>
      <c r="J58" s="25"/>
      <c r="K58" s="9" t="s">
        <v>33</v>
      </c>
      <c r="L58" s="27" t="s">
        <v>23</v>
      </c>
      <c r="M58" s="28">
        <f t="shared" ref="M58:M63" si="16">J32</f>
        <v>610</v>
      </c>
    </row>
    <row r="59" spans="1:19" ht="18.75" x14ac:dyDescent="0.3">
      <c r="A59" s="29"/>
      <c r="B59" s="27" t="s">
        <v>24</v>
      </c>
      <c r="C59" s="28">
        <f t="shared" si="15"/>
        <v>263.51173762945911</v>
      </c>
      <c r="D59" s="25"/>
      <c r="E59" s="25"/>
      <c r="G59" s="25"/>
      <c r="H59" s="25"/>
      <c r="I59" s="25"/>
      <c r="J59" s="25"/>
      <c r="K59" s="29"/>
      <c r="L59" s="27" t="s">
        <v>24</v>
      </c>
      <c r="M59" s="28">
        <f t="shared" si="16"/>
        <v>470</v>
      </c>
    </row>
    <row r="60" spans="1:19" ht="18.75" x14ac:dyDescent="0.3">
      <c r="A60" s="29"/>
      <c r="B60" s="27" t="s">
        <v>25</v>
      </c>
      <c r="C60" s="28">
        <f t="shared" si="15"/>
        <v>225.97233201581025</v>
      </c>
      <c r="D60" s="25"/>
      <c r="E60" s="25"/>
      <c r="G60" s="25"/>
      <c r="H60" s="25"/>
      <c r="I60" s="25"/>
      <c r="J60" s="25"/>
      <c r="K60" s="29"/>
      <c r="L60" s="27" t="s">
        <v>25</v>
      </c>
      <c r="M60" s="28">
        <f t="shared" si="16"/>
        <v>406</v>
      </c>
    </row>
    <row r="61" spans="1:19" ht="18.75" x14ac:dyDescent="0.3">
      <c r="A61" s="29"/>
      <c r="B61" s="27" t="s">
        <v>26</v>
      </c>
      <c r="C61" s="28">
        <f t="shared" si="15"/>
        <v>194.93171548117152</v>
      </c>
      <c r="D61" s="25"/>
      <c r="E61" s="25"/>
      <c r="G61" s="25"/>
      <c r="H61" s="25"/>
      <c r="I61" s="25"/>
      <c r="J61" s="25"/>
      <c r="K61" s="29"/>
      <c r="L61" s="27" t="s">
        <v>26</v>
      </c>
      <c r="M61" s="28">
        <f t="shared" si="16"/>
        <v>343</v>
      </c>
    </row>
    <row r="62" spans="1:19" ht="18.75" x14ac:dyDescent="0.3">
      <c r="A62" s="29"/>
      <c r="B62" s="27" t="s">
        <v>39</v>
      </c>
      <c r="C62" s="28">
        <f t="shared" si="15"/>
        <v>170.70551470588234</v>
      </c>
      <c r="D62" s="25"/>
      <c r="E62" s="25"/>
      <c r="G62" s="25"/>
      <c r="H62" s="25"/>
      <c r="I62" s="25"/>
      <c r="J62" s="25"/>
      <c r="K62" s="29"/>
      <c r="L62" s="27" t="s">
        <v>39</v>
      </c>
      <c r="M62" s="28">
        <f t="shared" si="16"/>
        <v>305</v>
      </c>
    </row>
    <row r="63" spans="1:19" ht="18.75" x14ac:dyDescent="0.3">
      <c r="A63" s="31"/>
      <c r="B63" s="27" t="s">
        <v>27</v>
      </c>
      <c r="C63" s="28">
        <f t="shared" si="15"/>
        <v>49.346673387096779</v>
      </c>
      <c r="D63" s="25"/>
      <c r="E63" s="25"/>
      <c r="G63" s="25"/>
      <c r="H63" s="25"/>
      <c r="I63" s="25"/>
      <c r="J63" s="25"/>
      <c r="K63" s="31"/>
      <c r="L63" s="27" t="s">
        <v>27</v>
      </c>
      <c r="M63" s="28">
        <f t="shared" si="16"/>
        <v>165</v>
      </c>
    </row>
    <row r="64" spans="1:19" x14ac:dyDescent="0.25">
      <c r="D64" s="25"/>
      <c r="E64" s="25"/>
      <c r="G64" s="25"/>
      <c r="H64" s="25"/>
      <c r="I64" s="25"/>
      <c r="J64" s="25"/>
      <c r="K64" s="25"/>
      <c r="L64" s="25"/>
      <c r="M64" s="25"/>
    </row>
    <row r="65" spans="1:13" x14ac:dyDescent="0.25">
      <c r="A65" s="25"/>
      <c r="D65" s="25"/>
      <c r="E65" s="25"/>
      <c r="I65" s="25"/>
      <c r="J65" s="25"/>
      <c r="K65" s="25"/>
      <c r="L65" s="25"/>
      <c r="M65" s="25"/>
    </row>
    <row r="66" spans="1:13" x14ac:dyDescent="0.25">
      <c r="A66" s="25"/>
      <c r="D66" s="25"/>
      <c r="E66" s="25"/>
      <c r="I66" s="25"/>
      <c r="J66" s="25"/>
      <c r="K66" s="25"/>
      <c r="L66" s="25"/>
      <c r="M66" s="25"/>
    </row>
    <row r="67" spans="1:13" x14ac:dyDescent="0.25">
      <c r="A67" s="25"/>
      <c r="B67" s="25"/>
      <c r="C67" s="25"/>
      <c r="D67" s="30"/>
      <c r="E67" s="30"/>
      <c r="I67" s="30"/>
      <c r="J67" s="25"/>
      <c r="K67" s="25"/>
      <c r="L67" s="25"/>
      <c r="M67" s="25"/>
    </row>
    <row r="68" spans="1:13" x14ac:dyDescent="0.25">
      <c r="A68" s="25"/>
      <c r="B68" s="25"/>
      <c r="C68" s="25"/>
      <c r="D68" s="30"/>
      <c r="E68" s="30"/>
      <c r="I68" s="30"/>
      <c r="J68" s="25"/>
      <c r="K68" s="25"/>
      <c r="L68" s="25"/>
      <c r="M68" s="25"/>
    </row>
    <row r="69" spans="1:13" x14ac:dyDescent="0.25">
      <c r="A69" s="25"/>
      <c r="B69" s="25"/>
      <c r="C69" s="25"/>
      <c r="D69" s="30"/>
      <c r="E69" s="30"/>
      <c r="I69" s="30"/>
      <c r="J69" s="25"/>
      <c r="K69" s="25"/>
      <c r="L69" s="25"/>
      <c r="M69" s="25"/>
    </row>
    <row r="70" spans="1:13" x14ac:dyDescent="0.25">
      <c r="A70" s="25"/>
      <c r="B70" s="25"/>
      <c r="C70" s="25"/>
      <c r="D70" s="30"/>
      <c r="E70" s="30"/>
      <c r="I70" s="30"/>
      <c r="J70" s="25"/>
      <c r="K70" s="25"/>
      <c r="L70" s="25"/>
      <c r="M70" s="25"/>
    </row>
    <row r="71" spans="1:13" x14ac:dyDescent="0.25">
      <c r="A71" s="25"/>
      <c r="B71" s="25"/>
      <c r="C71" s="25"/>
      <c r="D71" s="30"/>
      <c r="E71" s="30"/>
      <c r="G71" s="25"/>
      <c r="H71" s="30"/>
      <c r="I71" s="30"/>
      <c r="J71" s="25"/>
      <c r="K71" s="25"/>
      <c r="L71" s="25"/>
      <c r="M71" s="25"/>
    </row>
    <row r="72" spans="1:13" x14ac:dyDescent="0.25">
      <c r="D72" s="26"/>
      <c r="E72" s="26"/>
      <c r="H72" s="26"/>
      <c r="I72" s="26"/>
      <c r="J72" s="25"/>
    </row>
    <row r="78" spans="1:13" x14ac:dyDescent="0.25">
      <c r="F78" s="16"/>
    </row>
    <row r="79" spans="1:13" x14ac:dyDescent="0.25">
      <c r="F79" s="16"/>
    </row>
    <row r="80" spans="1:13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</sheetData>
  <pageMargins left="0.25" right="0.25" top="0.75" bottom="0.75" header="0.3" footer="0.3"/>
  <pageSetup paperSize="9" scale="5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48"/>
  <sheetViews>
    <sheetView workbookViewId="0">
      <selection activeCell="A32" sqref="A32"/>
    </sheetView>
  </sheetViews>
  <sheetFormatPr defaultColWidth="9.140625" defaultRowHeight="15.75" x14ac:dyDescent="0.25"/>
  <cols>
    <col min="1" max="1" width="9.140625" style="1"/>
    <col min="2" max="2" width="12.28515625" style="1" customWidth="1"/>
    <col min="3" max="3" width="12.42578125" style="1" customWidth="1"/>
    <col min="4" max="4" width="16.140625" style="1" customWidth="1"/>
    <col min="5" max="5" width="9.140625" style="1"/>
    <col min="6" max="6" width="10.85546875" style="3" customWidth="1"/>
    <col min="7" max="7" width="12" style="1" customWidth="1"/>
    <col min="8" max="8" width="17.5703125" style="1" customWidth="1"/>
    <col min="9" max="9" width="12.28515625" style="1" customWidth="1"/>
    <col min="10" max="10" width="16.140625" style="1" customWidth="1"/>
    <col min="11" max="11" width="12.140625" style="1" customWidth="1"/>
    <col min="12" max="12" width="10.85546875" style="1" customWidth="1"/>
    <col min="13" max="13" width="10" style="1" customWidth="1"/>
    <col min="14" max="14" width="15" style="1" customWidth="1"/>
    <col min="15" max="16384" width="9.140625" style="1"/>
  </cols>
  <sheetData>
    <row r="1" spans="1:17" x14ac:dyDescent="0.25">
      <c r="A1" s="5" t="s">
        <v>6</v>
      </c>
      <c r="B1" s="5" t="s">
        <v>7</v>
      </c>
      <c r="C1" s="5" t="s">
        <v>1</v>
      </c>
      <c r="D1" s="2" t="s">
        <v>10</v>
      </c>
      <c r="E1" s="5"/>
      <c r="F1" s="5"/>
      <c r="G1" s="5" t="s">
        <v>6</v>
      </c>
      <c r="H1" s="5" t="s">
        <v>7</v>
      </c>
      <c r="I1" s="5" t="s">
        <v>1</v>
      </c>
      <c r="J1" s="2" t="s">
        <v>10</v>
      </c>
      <c r="K1" s="5"/>
      <c r="L1" s="5"/>
      <c r="M1" s="5"/>
      <c r="N1" s="5"/>
    </row>
    <row r="2" spans="1:17" x14ac:dyDescent="0.25">
      <c r="F2" s="3" t="s">
        <v>2</v>
      </c>
    </row>
    <row r="3" spans="1:17" x14ac:dyDescent="0.25">
      <c r="A3" s="40" t="s">
        <v>3</v>
      </c>
      <c r="B3" s="70" t="s">
        <v>4</v>
      </c>
      <c r="C3" s="70" t="s">
        <v>4</v>
      </c>
      <c r="D3" s="70" t="s">
        <v>4</v>
      </c>
      <c r="E3" s="70" t="s">
        <v>4</v>
      </c>
      <c r="F3" s="37"/>
      <c r="G3" s="40" t="s">
        <v>3</v>
      </c>
      <c r="H3" s="43" t="s">
        <v>9</v>
      </c>
      <c r="I3" s="43" t="s">
        <v>9</v>
      </c>
      <c r="J3" s="43" t="s">
        <v>9</v>
      </c>
      <c r="K3" s="43" t="s">
        <v>9</v>
      </c>
      <c r="L3" s="43" t="s">
        <v>9</v>
      </c>
      <c r="M3" s="43"/>
    </row>
    <row r="4" spans="1:17" x14ac:dyDescent="0.25">
      <c r="A4" s="40"/>
      <c r="B4" s="40" t="s">
        <v>5</v>
      </c>
      <c r="C4" s="40" t="s">
        <v>0</v>
      </c>
      <c r="D4" s="40" t="s">
        <v>11</v>
      </c>
      <c r="E4" s="40" t="s">
        <v>8</v>
      </c>
      <c r="F4" s="37"/>
      <c r="G4" s="40"/>
      <c r="H4" s="40" t="s">
        <v>5</v>
      </c>
      <c r="I4" s="40" t="s">
        <v>0</v>
      </c>
      <c r="J4" s="40" t="s">
        <v>11</v>
      </c>
      <c r="K4" s="40" t="s">
        <v>8</v>
      </c>
      <c r="L4" s="40" t="s">
        <v>8</v>
      </c>
      <c r="M4" s="40" t="s">
        <v>8</v>
      </c>
    </row>
    <row r="5" spans="1:17" x14ac:dyDescent="0.25">
      <c r="A5" s="34">
        <v>20</v>
      </c>
      <c r="B5" s="34">
        <v>218</v>
      </c>
      <c r="C5" s="34">
        <v>412</v>
      </c>
      <c r="D5" s="34">
        <v>24</v>
      </c>
      <c r="E5" s="34">
        <v>38</v>
      </c>
      <c r="F5" s="37"/>
      <c r="G5" s="34">
        <v>20</v>
      </c>
      <c r="H5" s="76">
        <f t="shared" ref="H5:K9" si="0">B5*25.4</f>
        <v>5537.2</v>
      </c>
      <c r="I5" s="41">
        <f t="shared" si="0"/>
        <v>10464.799999999999</v>
      </c>
      <c r="J5" s="35">
        <f t="shared" si="0"/>
        <v>609.59999999999991</v>
      </c>
      <c r="K5" s="35">
        <f t="shared" si="0"/>
        <v>965.19999999999993</v>
      </c>
      <c r="L5" s="35">
        <f>K5+100</f>
        <v>1065.1999999999998</v>
      </c>
      <c r="M5" s="39">
        <f>SUM(L5-L6)</f>
        <v>584.19999999999982</v>
      </c>
    </row>
    <row r="6" spans="1:17" x14ac:dyDescent="0.25">
      <c r="A6" s="40">
        <v>17</v>
      </c>
      <c r="B6" s="40">
        <v>169.5</v>
      </c>
      <c r="C6" s="40">
        <v>321</v>
      </c>
      <c r="D6" s="40">
        <v>18.5</v>
      </c>
      <c r="E6" s="40">
        <v>15</v>
      </c>
      <c r="F6" s="37"/>
      <c r="G6" s="40">
        <v>17</v>
      </c>
      <c r="H6" s="39">
        <f t="shared" si="0"/>
        <v>4305.3</v>
      </c>
      <c r="I6" s="39">
        <f t="shared" si="0"/>
        <v>8153.4</v>
      </c>
      <c r="J6" s="39">
        <f t="shared" si="0"/>
        <v>469.9</v>
      </c>
      <c r="K6" s="39">
        <f t="shared" si="0"/>
        <v>381</v>
      </c>
      <c r="L6" s="39">
        <f t="shared" ref="L6:L9" si="1">K6+100</f>
        <v>481</v>
      </c>
      <c r="M6" s="39">
        <f t="shared" ref="M6:M9" si="2">SUM(L6-L7)</f>
        <v>152.39999999999998</v>
      </c>
      <c r="Q6" s="1" t="s">
        <v>2</v>
      </c>
    </row>
    <row r="7" spans="1:17" x14ac:dyDescent="0.25">
      <c r="A7" s="34">
        <v>15</v>
      </c>
      <c r="B7" s="34">
        <v>144.5</v>
      </c>
      <c r="C7" s="34">
        <v>274.39999999999998</v>
      </c>
      <c r="D7" s="34">
        <v>16</v>
      </c>
      <c r="E7" s="34">
        <v>9</v>
      </c>
      <c r="F7" s="37"/>
      <c r="G7" s="34">
        <v>15</v>
      </c>
      <c r="H7" s="76">
        <f t="shared" si="0"/>
        <v>3670.2999999999997</v>
      </c>
      <c r="I7" s="41">
        <f t="shared" si="0"/>
        <v>6969.7599999999993</v>
      </c>
      <c r="J7" s="35">
        <f t="shared" si="0"/>
        <v>406.4</v>
      </c>
      <c r="K7" s="35">
        <f t="shared" si="0"/>
        <v>228.6</v>
      </c>
      <c r="L7" s="35">
        <f t="shared" si="1"/>
        <v>328.6</v>
      </c>
      <c r="M7" s="39">
        <f t="shared" si="2"/>
        <v>101.60000000000002</v>
      </c>
      <c r="N7" s="1" t="s">
        <v>2</v>
      </c>
    </row>
    <row r="8" spans="1:17" x14ac:dyDescent="0.25">
      <c r="A8" s="40">
        <v>12</v>
      </c>
      <c r="B8" s="40">
        <v>121.7</v>
      </c>
      <c r="C8" s="40">
        <v>232</v>
      </c>
      <c r="D8" s="40">
        <v>13.5</v>
      </c>
      <c r="E8" s="40">
        <v>5</v>
      </c>
      <c r="F8" s="37"/>
      <c r="G8" s="40">
        <v>12</v>
      </c>
      <c r="H8" s="39">
        <f t="shared" si="0"/>
        <v>3091.18</v>
      </c>
      <c r="I8" s="39">
        <f t="shared" si="0"/>
        <v>5892.7999999999993</v>
      </c>
      <c r="J8" s="39">
        <f t="shared" si="0"/>
        <v>342.9</v>
      </c>
      <c r="K8" s="39">
        <f t="shared" si="0"/>
        <v>127</v>
      </c>
      <c r="L8" s="39">
        <f t="shared" si="1"/>
        <v>227</v>
      </c>
      <c r="M8" s="39">
        <f t="shared" si="2"/>
        <v>127</v>
      </c>
    </row>
    <row r="9" spans="1:17" x14ac:dyDescent="0.25">
      <c r="A9" s="34">
        <v>10</v>
      </c>
      <c r="B9" s="34">
        <v>106.8</v>
      </c>
      <c r="C9" s="34">
        <v>204.4</v>
      </c>
      <c r="D9" s="34">
        <v>12</v>
      </c>
      <c r="E9" s="34">
        <v>0</v>
      </c>
      <c r="F9" s="37"/>
      <c r="G9" s="34">
        <v>10</v>
      </c>
      <c r="H9" s="76">
        <f t="shared" si="0"/>
        <v>2712.72</v>
      </c>
      <c r="I9" s="41">
        <f t="shared" si="0"/>
        <v>5191.76</v>
      </c>
      <c r="J9" s="35">
        <f t="shared" si="0"/>
        <v>304.79999999999995</v>
      </c>
      <c r="K9" s="35">
        <f t="shared" si="0"/>
        <v>0</v>
      </c>
      <c r="L9" s="35">
        <f t="shared" si="1"/>
        <v>100</v>
      </c>
      <c r="M9" s="39">
        <f t="shared" si="2"/>
        <v>100</v>
      </c>
    </row>
    <row r="10" spans="1:17" x14ac:dyDescent="0.25">
      <c r="A10" s="40">
        <v>6</v>
      </c>
      <c r="B10" s="40">
        <v>58.5</v>
      </c>
      <c r="C10" s="40">
        <v>112.5</v>
      </c>
      <c r="D10" s="40">
        <v>6.5</v>
      </c>
      <c r="E10" s="40"/>
      <c r="F10" s="37"/>
      <c r="G10" s="40">
        <v>6</v>
      </c>
      <c r="H10" s="39">
        <f>B10*25.4</f>
        <v>1485.8999999999999</v>
      </c>
      <c r="I10" s="39">
        <f>C10*25.4</f>
        <v>2857.5</v>
      </c>
      <c r="J10" s="39">
        <f>D10*25.4</f>
        <v>165.1</v>
      </c>
      <c r="K10" s="39" t="s">
        <v>2</v>
      </c>
      <c r="L10" s="40">
        <v>0</v>
      </c>
      <c r="M10" s="39">
        <f>SUM(L10-L13)</f>
        <v>0</v>
      </c>
    </row>
    <row r="11" spans="1:17" x14ac:dyDescent="0.25">
      <c r="A11" s="68"/>
      <c r="B11" s="68"/>
      <c r="C11" s="68"/>
      <c r="D11" s="68"/>
      <c r="E11" s="68"/>
      <c r="F11" s="64"/>
      <c r="G11" s="68"/>
      <c r="H11" s="69"/>
      <c r="I11" s="69"/>
      <c r="J11" s="69"/>
      <c r="K11" s="69"/>
      <c r="L11" s="68"/>
      <c r="M11" s="69"/>
    </row>
    <row r="12" spans="1:17" x14ac:dyDescent="0.25">
      <c r="A12" s="68"/>
      <c r="B12" s="68"/>
      <c r="C12" s="68"/>
      <c r="D12" s="68"/>
      <c r="E12" s="68"/>
      <c r="F12" s="64"/>
      <c r="G12" s="68"/>
      <c r="H12" s="69"/>
      <c r="I12" s="69"/>
      <c r="J12" s="69"/>
      <c r="K12" s="69"/>
      <c r="L12" s="68"/>
      <c r="M12" s="69"/>
    </row>
    <row r="13" spans="1:17" x14ac:dyDescent="0.25">
      <c r="A13" s="1" t="s">
        <v>59</v>
      </c>
      <c r="H13" s="4"/>
      <c r="I13" s="77"/>
      <c r="J13" s="4"/>
      <c r="K13" s="4"/>
      <c r="M13" s="4"/>
    </row>
    <row r="14" spans="1:17" ht="26.25" x14ac:dyDescent="0.4">
      <c r="A14" s="1" t="s">
        <v>6</v>
      </c>
      <c r="B14" s="1" t="s">
        <v>7</v>
      </c>
      <c r="C14" s="1" t="s">
        <v>1</v>
      </c>
      <c r="D14" s="2" t="s">
        <v>10</v>
      </c>
      <c r="E14" s="66" t="s">
        <v>12</v>
      </c>
      <c r="F14" s="66"/>
      <c r="G14" s="66"/>
      <c r="H14" s="67"/>
    </row>
    <row r="15" spans="1:17" x14ac:dyDescent="0.25">
      <c r="A15" s="40" t="s">
        <v>3</v>
      </c>
      <c r="B15" s="42" t="s">
        <v>14</v>
      </c>
      <c r="C15" s="42" t="s">
        <v>14</v>
      </c>
      <c r="D15" s="42" t="s">
        <v>14</v>
      </c>
      <c r="E15" s="42" t="s">
        <v>14</v>
      </c>
      <c r="F15" s="43" t="s">
        <v>13</v>
      </c>
      <c r="G15" s="43" t="s">
        <v>13</v>
      </c>
      <c r="H15" s="40" t="s">
        <v>5</v>
      </c>
      <c r="I15" s="40" t="s">
        <v>17</v>
      </c>
      <c r="J15" s="40" t="s">
        <v>16</v>
      </c>
      <c r="K15" s="40"/>
      <c r="L15" s="40"/>
      <c r="M15" s="40"/>
      <c r="N15" s="40" t="s">
        <v>3</v>
      </c>
    </row>
    <row r="16" spans="1:17" x14ac:dyDescent="0.25">
      <c r="A16" s="34">
        <v>20</v>
      </c>
      <c r="B16" s="35">
        <v>38.1</v>
      </c>
      <c r="C16" s="35">
        <v>76.2</v>
      </c>
      <c r="D16" s="35">
        <v>152.30000000000001</v>
      </c>
      <c r="E16" s="35">
        <v>2970.8</v>
      </c>
      <c r="F16" s="35">
        <v>2274</v>
      </c>
      <c r="G16" s="35">
        <v>25.5</v>
      </c>
      <c r="H16" s="36">
        <f t="shared" ref="H16:H21" si="3">SUM(B16:G16)</f>
        <v>5536.9</v>
      </c>
      <c r="I16" s="35">
        <f>SUM(B16:E16)</f>
        <v>3237.4</v>
      </c>
      <c r="J16" s="35">
        <f>SUM(F16:G16)</f>
        <v>2299.5</v>
      </c>
      <c r="K16" s="34"/>
      <c r="L16" s="34"/>
      <c r="M16" s="34"/>
      <c r="N16" s="34">
        <v>20</v>
      </c>
    </row>
    <row r="17" spans="1:16" x14ac:dyDescent="0.25">
      <c r="A17" s="37">
        <v>17</v>
      </c>
      <c r="B17" s="38">
        <v>38.1</v>
      </c>
      <c r="C17" s="38">
        <v>76.2</v>
      </c>
      <c r="D17" s="38">
        <v>152.30000000000001</v>
      </c>
      <c r="E17" s="38">
        <v>2248.6</v>
      </c>
      <c r="F17" s="38">
        <v>1764.3</v>
      </c>
      <c r="G17" s="38">
        <v>25.5</v>
      </c>
      <c r="H17" s="38">
        <f t="shared" si="3"/>
        <v>4305</v>
      </c>
      <c r="I17" s="39">
        <f t="shared" ref="I17:I21" si="4">SUM(B17:E17)</f>
        <v>2515.1999999999998</v>
      </c>
      <c r="J17" s="39">
        <f t="shared" ref="J17:J21" si="5">SUM(F17:G17)</f>
        <v>1789.8</v>
      </c>
      <c r="K17" s="40"/>
      <c r="L17" s="40"/>
      <c r="M17" s="40"/>
      <c r="N17" s="37">
        <v>17</v>
      </c>
    </row>
    <row r="18" spans="1:16" x14ac:dyDescent="0.25">
      <c r="A18" s="34">
        <v>15</v>
      </c>
      <c r="B18" s="35">
        <v>38.1</v>
      </c>
      <c r="C18" s="35">
        <v>76.2</v>
      </c>
      <c r="D18" s="35">
        <v>152.30000000000001</v>
      </c>
      <c r="E18" s="35">
        <v>1880.3</v>
      </c>
      <c r="F18" s="35">
        <v>1498.1</v>
      </c>
      <c r="G18" s="35">
        <v>25.5</v>
      </c>
      <c r="H18" s="36">
        <f t="shared" si="3"/>
        <v>3670.5</v>
      </c>
      <c r="I18" s="35">
        <f t="shared" si="4"/>
        <v>2146.9</v>
      </c>
      <c r="J18" s="35">
        <f t="shared" si="5"/>
        <v>1523.6</v>
      </c>
      <c r="K18" s="34"/>
      <c r="L18" s="34"/>
      <c r="M18" s="34"/>
      <c r="N18" s="34">
        <v>15</v>
      </c>
    </row>
    <row r="19" spans="1:16" x14ac:dyDescent="0.25">
      <c r="A19" s="37">
        <v>12</v>
      </c>
      <c r="B19" s="38">
        <v>38.1</v>
      </c>
      <c r="C19" s="38">
        <v>76.2</v>
      </c>
      <c r="D19" s="38">
        <v>152.30000000000001</v>
      </c>
      <c r="E19" s="38">
        <v>1542.6</v>
      </c>
      <c r="F19" s="38">
        <v>1256.5999999999999</v>
      </c>
      <c r="G19" s="38">
        <v>25.3</v>
      </c>
      <c r="H19" s="38">
        <f t="shared" si="3"/>
        <v>3091.1</v>
      </c>
      <c r="I19" s="39">
        <f t="shared" si="4"/>
        <v>1809.1999999999998</v>
      </c>
      <c r="J19" s="38">
        <f t="shared" si="5"/>
        <v>1281.8999999999999</v>
      </c>
      <c r="K19" s="40"/>
      <c r="L19" s="40"/>
      <c r="M19" s="40"/>
      <c r="N19" s="37">
        <v>12</v>
      </c>
    </row>
    <row r="20" spans="1:16" x14ac:dyDescent="0.25">
      <c r="A20" s="34">
        <v>10</v>
      </c>
      <c r="B20" s="35">
        <v>38.1</v>
      </c>
      <c r="C20" s="35">
        <v>76.2</v>
      </c>
      <c r="D20" s="35">
        <v>152.30000000000001</v>
      </c>
      <c r="E20" s="35">
        <v>1323.6</v>
      </c>
      <c r="F20" s="35">
        <v>1097.2</v>
      </c>
      <c r="G20" s="35">
        <v>25.3</v>
      </c>
      <c r="H20" s="36">
        <f t="shared" si="3"/>
        <v>2712.7</v>
      </c>
      <c r="I20" s="35">
        <f t="shared" si="4"/>
        <v>1590.1999999999998</v>
      </c>
      <c r="J20" s="35">
        <f t="shared" si="5"/>
        <v>1122.5</v>
      </c>
      <c r="K20" s="34"/>
      <c r="L20" s="34"/>
      <c r="M20" s="34"/>
      <c r="N20" s="34">
        <v>10</v>
      </c>
    </row>
    <row r="21" spans="1:16" x14ac:dyDescent="0.25">
      <c r="A21" s="37">
        <v>6</v>
      </c>
      <c r="B21" s="38">
        <v>14.6</v>
      </c>
      <c r="C21" s="38">
        <v>44.9</v>
      </c>
      <c r="D21" s="40">
        <v>89.7</v>
      </c>
      <c r="E21" s="38">
        <v>779.6</v>
      </c>
      <c r="F21" s="38"/>
      <c r="G21" s="38">
        <v>646.29999999999995</v>
      </c>
      <c r="H21" s="38">
        <f t="shared" si="3"/>
        <v>1575.1</v>
      </c>
      <c r="I21" s="40">
        <f t="shared" si="4"/>
        <v>928.8</v>
      </c>
      <c r="J21" s="39">
        <f t="shared" si="5"/>
        <v>646.29999999999995</v>
      </c>
      <c r="K21" s="40"/>
      <c r="L21" s="40"/>
      <c r="M21" s="40"/>
      <c r="N21" s="37">
        <v>6</v>
      </c>
      <c r="O21" s="3"/>
      <c r="P21" s="3"/>
    </row>
    <row r="22" spans="1:16" x14ac:dyDescent="0.25">
      <c r="A22" s="40"/>
      <c r="B22" s="40"/>
      <c r="C22" s="40" t="s">
        <v>15</v>
      </c>
      <c r="D22" s="40" t="s">
        <v>15</v>
      </c>
      <c r="E22" s="40" t="s">
        <v>21</v>
      </c>
      <c r="F22" s="40" t="s">
        <v>15</v>
      </c>
      <c r="G22" s="40" t="s">
        <v>15</v>
      </c>
      <c r="H22" s="40" t="s">
        <v>0</v>
      </c>
      <c r="I22" s="40" t="s">
        <v>18</v>
      </c>
      <c r="J22" s="40" t="s">
        <v>19</v>
      </c>
      <c r="K22" s="40" t="s">
        <v>20</v>
      </c>
      <c r="L22" s="40" t="s">
        <v>22</v>
      </c>
      <c r="M22" s="40"/>
      <c r="N22" s="40"/>
      <c r="O22" s="3"/>
      <c r="P22" s="3"/>
    </row>
    <row r="23" spans="1:16" x14ac:dyDescent="0.25">
      <c r="A23" s="34">
        <v>20</v>
      </c>
      <c r="B23" s="35" t="s">
        <v>2</v>
      </c>
      <c r="C23" s="35">
        <v>25.5</v>
      </c>
      <c r="D23" s="35">
        <v>321.89999999999998</v>
      </c>
      <c r="E23" s="35">
        <v>9769.9</v>
      </c>
      <c r="F23" s="35">
        <v>321.89999999999998</v>
      </c>
      <c r="G23" s="35">
        <v>25.5</v>
      </c>
      <c r="H23" s="41">
        <f t="shared" ref="H23:H28" si="6">SUM(B23:G23)</f>
        <v>10464.699999999999</v>
      </c>
      <c r="I23" s="35">
        <f t="shared" ref="I23:I28" si="7">SUM(C23:D23)</f>
        <v>347.4</v>
      </c>
      <c r="J23" s="35">
        <f t="shared" ref="J23:J28" si="8">SUM(F23:G23)</f>
        <v>347.4</v>
      </c>
      <c r="K23" s="35">
        <f t="shared" ref="K23:K28" si="9">E23/3</f>
        <v>3256.6333333333332</v>
      </c>
      <c r="L23" s="35">
        <f>SUM(K23*2)</f>
        <v>6513.2666666666664</v>
      </c>
      <c r="M23" s="34"/>
      <c r="N23" s="34">
        <v>20</v>
      </c>
      <c r="O23" s="3"/>
      <c r="P23" s="3"/>
    </row>
    <row r="24" spans="1:16" x14ac:dyDescent="0.25">
      <c r="A24" s="40">
        <v>17</v>
      </c>
      <c r="B24" s="40"/>
      <c r="C24" s="40">
        <v>25.3</v>
      </c>
      <c r="D24" s="40">
        <v>249.6</v>
      </c>
      <c r="E24" s="40">
        <v>7603.5</v>
      </c>
      <c r="F24" s="40">
        <v>25.3</v>
      </c>
      <c r="G24" s="40">
        <v>249.6</v>
      </c>
      <c r="H24" s="38">
        <f t="shared" si="6"/>
        <v>8153.3</v>
      </c>
      <c r="I24" s="39">
        <f t="shared" si="7"/>
        <v>274.89999999999998</v>
      </c>
      <c r="J24" s="39">
        <f t="shared" si="8"/>
        <v>274.89999999999998</v>
      </c>
      <c r="K24" s="39">
        <f t="shared" si="9"/>
        <v>2534.5</v>
      </c>
      <c r="L24" s="39">
        <f t="shared" ref="L24:L28" si="10">SUM(K24*2)</f>
        <v>5069</v>
      </c>
      <c r="M24" s="40"/>
      <c r="N24" s="40">
        <v>17</v>
      </c>
      <c r="O24" s="3"/>
      <c r="P24" s="3"/>
    </row>
    <row r="25" spans="1:16" x14ac:dyDescent="0.25">
      <c r="A25" s="34">
        <v>15</v>
      </c>
      <c r="B25" s="34"/>
      <c r="C25" s="34">
        <v>25.5</v>
      </c>
      <c r="D25" s="34">
        <v>210.5</v>
      </c>
      <c r="E25" s="34">
        <f>2165.9*3</f>
        <v>6497.7000000000007</v>
      </c>
      <c r="F25" s="34">
        <v>25.5</v>
      </c>
      <c r="G25" s="34">
        <v>210.5</v>
      </c>
      <c r="H25" s="41">
        <f t="shared" si="6"/>
        <v>6969.7000000000007</v>
      </c>
      <c r="I25" s="35">
        <f t="shared" si="7"/>
        <v>236</v>
      </c>
      <c r="J25" s="35">
        <f t="shared" si="8"/>
        <v>236</v>
      </c>
      <c r="K25" s="35">
        <f t="shared" si="9"/>
        <v>2165.9</v>
      </c>
      <c r="L25" s="35">
        <f t="shared" si="10"/>
        <v>4331.8</v>
      </c>
      <c r="M25" s="34"/>
      <c r="N25" s="34">
        <v>15</v>
      </c>
      <c r="O25" s="3"/>
      <c r="P25" s="3"/>
    </row>
    <row r="26" spans="1:16" x14ac:dyDescent="0.25">
      <c r="A26" s="40">
        <v>12</v>
      </c>
      <c r="B26" s="40"/>
      <c r="C26" s="40">
        <v>25.5</v>
      </c>
      <c r="D26" s="40">
        <v>178.3</v>
      </c>
      <c r="E26" s="40">
        <v>5485.5</v>
      </c>
      <c r="F26" s="40">
        <v>25.5</v>
      </c>
      <c r="G26" s="40">
        <v>178.3</v>
      </c>
      <c r="H26" s="38">
        <f t="shared" si="6"/>
        <v>5893.1</v>
      </c>
      <c r="I26" s="39">
        <f t="shared" si="7"/>
        <v>203.8</v>
      </c>
      <c r="J26" s="39">
        <f t="shared" si="8"/>
        <v>203.8</v>
      </c>
      <c r="K26" s="39">
        <f t="shared" si="9"/>
        <v>1828.5</v>
      </c>
      <c r="L26" s="39">
        <f t="shared" si="10"/>
        <v>3657</v>
      </c>
      <c r="M26" s="40"/>
      <c r="N26" s="40">
        <v>12</v>
      </c>
      <c r="O26" s="3"/>
      <c r="P26" s="3"/>
    </row>
    <row r="27" spans="1:16" x14ac:dyDescent="0.25">
      <c r="A27" s="34">
        <v>10</v>
      </c>
      <c r="B27" s="34"/>
      <c r="C27" s="34">
        <v>25.3</v>
      </c>
      <c r="D27" s="34">
        <v>156.6</v>
      </c>
      <c r="E27" s="34">
        <v>4827.8999999999996</v>
      </c>
      <c r="F27" s="34">
        <v>25.3</v>
      </c>
      <c r="G27" s="34">
        <v>156.6</v>
      </c>
      <c r="H27" s="41">
        <f t="shared" si="6"/>
        <v>5191.7</v>
      </c>
      <c r="I27" s="35">
        <f t="shared" si="7"/>
        <v>181.9</v>
      </c>
      <c r="J27" s="35">
        <f t="shared" si="8"/>
        <v>181.9</v>
      </c>
      <c r="K27" s="35">
        <f t="shared" si="9"/>
        <v>1609.3</v>
      </c>
      <c r="L27" s="35">
        <f t="shared" si="10"/>
        <v>3218.6</v>
      </c>
      <c r="M27" s="34"/>
      <c r="N27" s="34">
        <v>10</v>
      </c>
      <c r="O27" s="3"/>
      <c r="P27" s="3"/>
    </row>
    <row r="28" spans="1:16" x14ac:dyDescent="0.25">
      <c r="A28" s="40">
        <v>6</v>
      </c>
      <c r="B28" s="40" t="s">
        <v>2</v>
      </c>
      <c r="C28" s="40">
        <v>92.2</v>
      </c>
      <c r="D28" s="40"/>
      <c r="E28" s="40">
        <v>2843.7</v>
      </c>
      <c r="F28" s="37"/>
      <c r="G28" s="40">
        <v>92.2</v>
      </c>
      <c r="H28" s="38">
        <f t="shared" si="6"/>
        <v>3028.0999999999995</v>
      </c>
      <c r="I28" s="39">
        <f t="shared" si="7"/>
        <v>92.2</v>
      </c>
      <c r="J28" s="39">
        <f t="shared" si="8"/>
        <v>92.2</v>
      </c>
      <c r="K28" s="39">
        <f t="shared" si="9"/>
        <v>947.9</v>
      </c>
      <c r="L28" s="39">
        <f t="shared" si="10"/>
        <v>1895.8</v>
      </c>
      <c r="M28" s="40"/>
      <c r="N28" s="40">
        <v>6</v>
      </c>
    </row>
    <row r="29" spans="1:16" x14ac:dyDescent="0.25">
      <c r="D29" s="1" t="s">
        <v>2</v>
      </c>
    </row>
    <row r="30" spans="1:16" x14ac:dyDescent="0.25">
      <c r="F30" s="1"/>
    </row>
    <row r="31" spans="1:16" x14ac:dyDescent="0.25">
      <c r="F31" s="1"/>
    </row>
    <row r="32" spans="1:16" x14ac:dyDescent="0.25">
      <c r="F32" s="1"/>
    </row>
    <row r="33" spans="6:6" x14ac:dyDescent="0.25">
      <c r="F33" s="1"/>
    </row>
    <row r="34" spans="6:6" x14ac:dyDescent="0.25">
      <c r="F34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  <row r="42" spans="6:6" x14ac:dyDescent="0.25">
      <c r="F42" s="1"/>
    </row>
    <row r="43" spans="6:6" x14ac:dyDescent="0.25">
      <c r="F43" s="1"/>
    </row>
    <row r="44" spans="6:6" x14ac:dyDescent="0.25">
      <c r="F44" s="1"/>
    </row>
    <row r="45" spans="6:6" x14ac:dyDescent="0.25">
      <c r="F45" s="1"/>
    </row>
    <row r="46" spans="6:6" x14ac:dyDescent="0.25">
      <c r="F46" s="1"/>
    </row>
    <row r="47" spans="6:6" x14ac:dyDescent="0.25">
      <c r="F47" s="1"/>
    </row>
    <row r="48" spans="6:6" x14ac:dyDescent="0.25">
      <c r="F48" s="1"/>
    </row>
  </sheetData>
  <sheetProtection sheet="1" objects="1" scenarios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IZ2FLY Hexbeam e formule</vt:lpstr>
      <vt:lpstr>Dati originali G3TXQ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2017-01-25T20:45:07Z</dcterms:modified>
</cp:coreProperties>
</file>